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84" windowHeight="7752" tabRatio="805" activeTab="0"/>
  </bookViews>
  <sheets>
    <sheet name="A.利用許可申請書・許可書" sheetId="1" r:id="rId1"/>
    <sheet name="B.利用料金免除申請書" sheetId="2" r:id="rId2"/>
    <sheet name="C.利用者名簿" sheetId="3" r:id="rId3"/>
    <sheet name="D.活動日程計画書" sheetId="4" r:id="rId4"/>
    <sheet name="活動日程計画書（記入例）" sheetId="5" r:id="rId5"/>
    <sheet name="E.食事申込書" sheetId="6" r:id="rId6"/>
    <sheet name="食事申込書記入例 " sheetId="7" r:id="rId7"/>
    <sheet name="アレルギー対応の手順 " sheetId="8" r:id="rId8"/>
    <sheet name="F.食物アレルギー連絡票(センター提出用）" sheetId="9" r:id="rId9"/>
    <sheet name="食物アレルギー連絡票(センター提出用 【記入例】）" sheetId="10" r:id="rId10"/>
    <sheet name="食物アレルギー連絡票 (利用者用)" sheetId="11" r:id="rId11"/>
  </sheets>
  <definedNames>
    <definedName name="_xlnm.Print_Area" localSheetId="0">'A.利用許可申請書・許可書'!$A$1:$AJ$82</definedName>
    <definedName name="_xlnm.Print_Area" localSheetId="1">'B.利用料金免除申請書'!$A$1:$AI$36</definedName>
    <definedName name="_xlnm.Print_Area" localSheetId="2">'C.利用者名簿'!$A$1:$V$49</definedName>
    <definedName name="_xlnm.Print_Area" localSheetId="8">'F.食物アレルギー連絡票(センター提出用）'!$A$1:$P$28</definedName>
    <definedName name="_xlnm.Print_Area" localSheetId="4">'活動日程計画書（記入例）'!$A$1:$AE$26</definedName>
    <definedName name="_xlnm.Print_Area" localSheetId="10">'食物アレルギー連絡票 (利用者用)'!$A$1:$P$17</definedName>
    <definedName name="_xlnm.Print_Area" localSheetId="9">'食物アレルギー連絡票(センター提出用 【記入例】）'!$A$1:$P$28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G3" authorId="0">
      <text>
        <r>
          <rPr>
            <sz val="12"/>
            <color indexed="10"/>
            <rFont val="ＭＳ Ｐ明朝"/>
            <family val="1"/>
          </rPr>
          <t>着色されている欄（黄色の欄）のみ記入してください。</t>
        </r>
      </text>
    </comment>
    <comment ref="Z5" authorId="0">
      <text>
        <r>
          <rPr>
            <sz val="9"/>
            <color indexed="10"/>
            <rFont val="ＭＳ Ｐゴシック"/>
            <family val="3"/>
          </rPr>
          <t>着色されている欄 （黄色の欄）のみ記入してください。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G2" authorId="0">
      <text>
        <r>
          <rPr>
            <sz val="12"/>
            <color indexed="10"/>
            <rFont val="ＭＳ Ｐ明朝"/>
            <family val="1"/>
          </rPr>
          <t>着色されている欄（黄色の欄）のみ記入してください。</t>
        </r>
      </text>
    </comment>
    <comment ref="Z4" authorId="0">
      <text>
        <r>
          <rPr>
            <sz val="9"/>
            <color indexed="10"/>
            <rFont val="ＭＳ Ｐゴシック"/>
            <family val="3"/>
          </rPr>
          <t>着色されている欄 （黄色の欄）のみ記入してください。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F1" authorId="0">
      <text>
        <r>
          <rPr>
            <sz val="12"/>
            <color indexed="10"/>
            <rFont val="ＭＳ Ｐ明朝"/>
            <family val="1"/>
          </rPr>
          <t xml:space="preserve">着色されている欄（黄色の欄）のみ記入してください。
</t>
        </r>
      </text>
    </comment>
    <comment ref="F4" authorId="0">
      <text>
        <r>
          <rPr>
            <sz val="12"/>
            <color indexed="10"/>
            <rFont val="ＭＳ Ｐ明朝"/>
            <family val="1"/>
          </rPr>
          <t>着色されている欄（黄色の欄）のみ
記入してください。</t>
        </r>
      </text>
    </comment>
    <comment ref="E15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</text>
    </comment>
    <comment ref="E17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鹿児島県</author>
  </authors>
  <commentList>
    <comment ref="E19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10"/>
            <color indexed="10"/>
            <rFont val="ＭＳ Ｐ明朝"/>
            <family val="1"/>
          </rPr>
          <t>リストボックスから選択してください。</t>
        </r>
      </text>
    </comment>
    <comment ref="F4" authorId="0">
      <text>
        <r>
          <rPr>
            <sz val="12"/>
            <color indexed="10"/>
            <rFont val="ＭＳ Ｐ明朝"/>
            <family val="1"/>
          </rPr>
          <t>着色されている欄（黄色の欄）のみ
記入してください。</t>
        </r>
      </text>
    </comment>
    <comment ref="F1" authorId="0">
      <text>
        <r>
          <rPr>
            <sz val="12"/>
            <color indexed="10"/>
            <rFont val="ＭＳ Ｐ明朝"/>
            <family val="1"/>
          </rPr>
          <t xml:space="preserve">着色されている欄（黄色の欄）のみ記入してください。
</t>
        </r>
      </text>
    </comment>
  </commentList>
</comments>
</file>

<file path=xl/sharedStrings.xml><?xml version="1.0" encoding="utf-8"?>
<sst xmlns="http://schemas.openxmlformats.org/spreadsheetml/2006/main" count="1018" uniqueCount="328">
  <si>
    <t>霧島自然ふれあいセンター食事申込書</t>
  </si>
  <si>
    <t>団体名</t>
  </si>
  <si>
    <t>申込責任者</t>
  </si>
  <si>
    <t>連絡先電話番号</t>
  </si>
  <si>
    <t>使用期間</t>
  </si>
  <si>
    <t>日</t>
  </si>
  <si>
    <t>本館利用</t>
  </si>
  <si>
    <t>野外炊飯利用</t>
  </si>
  <si>
    <t>昼・夕食</t>
  </si>
  <si>
    <t>野外炊飯</t>
  </si>
  <si>
    <t>月</t>
  </si>
  <si>
    <t>メニュー</t>
  </si>
  <si>
    <t>メニュー</t>
  </si>
  <si>
    <t>本　　館</t>
  </si>
  <si>
    <t>円</t>
  </si>
  <si>
    <t>×</t>
  </si>
  <si>
    <t>食</t>
  </si>
  <si>
    <t>＝</t>
  </si>
  <si>
    <t>年</t>
  </si>
  <si>
    <t>月</t>
  </si>
  <si>
    <t>日</t>
  </si>
  <si>
    <t>～</t>
  </si>
  <si>
    <t>（</t>
  </si>
  <si>
    <t>）</t>
  </si>
  <si>
    <t>泊</t>
  </si>
  <si>
    <t>日</t>
  </si>
  <si>
    <t>　　　　　　　　　　期日
　食数</t>
  </si>
  <si>
    <t>特　記　事　項
（確認・連絡事項）</t>
  </si>
  <si>
    <t>小　計</t>
  </si>
  <si>
    <t>合　計</t>
  </si>
  <si>
    <t>備　　考</t>
  </si>
  <si>
    <t>昼食・夕食</t>
  </si>
  <si>
    <t>朝　食</t>
  </si>
  <si>
    <t>昼　食</t>
  </si>
  <si>
    <t>夕　食</t>
  </si>
  <si>
    <t>カレーライス</t>
  </si>
  <si>
    <t>Ｂ</t>
  </si>
  <si>
    <t>※</t>
  </si>
  <si>
    <t>朝　　食</t>
  </si>
  <si>
    <t>Ａ</t>
  </si>
  <si>
    <t>Ｂ</t>
  </si>
  <si>
    <t>Ｃ</t>
  </si>
  <si>
    <t>食　費　算　出</t>
  </si>
  <si>
    <t>－</t>
  </si>
  <si>
    <t>使　　用　　期　　間</t>
  </si>
  <si>
    <t>～</t>
  </si>
  <si>
    <t>男</t>
  </si>
  <si>
    <t>女</t>
  </si>
  <si>
    <t>計</t>
  </si>
  <si>
    <t>（</t>
  </si>
  <si>
    <t>）</t>
  </si>
  <si>
    <t>番号</t>
  </si>
  <si>
    <t>氏　　　　　　　　名</t>
  </si>
  <si>
    <t>学年又は
年　　齢</t>
  </si>
  <si>
    <t>性別</t>
  </si>
  <si>
    <t>備　　　　　　考</t>
  </si>
  <si>
    <t>※　減　免　額</t>
  </si>
  <si>
    <t>（注）</t>
  </si>
  <si>
    <t>　ですので，１８歳以上の方の分についてはこの用紙をお使いください。</t>
  </si>
  <si>
    <t>３　※印の欄は記入しないでください。</t>
  </si>
  <si>
    <t>　　　活　動　日　程　計　画　書</t>
  </si>
  <si>
    <t>団　　　体　　　名　（　研　修　会　名　）</t>
  </si>
  <si>
    <t>（</t>
  </si>
  <si>
    <t>）</t>
  </si>
  <si>
    <t>区　　　　分</t>
  </si>
  <si>
    <t>朝 食</t>
  </si>
  <si>
    <t>活　　動　　Ⅰ</t>
  </si>
  <si>
    <t>昼 食</t>
  </si>
  <si>
    <t>活　　動　　Ⅱ</t>
  </si>
  <si>
    <t>自由交歓</t>
  </si>
  <si>
    <t>夕 食</t>
  </si>
  <si>
    <t>活　　動　　Ⅲ</t>
  </si>
  <si>
    <t>期　日</t>
  </si>
  <si>
    <t>内　容</t>
  </si>
  <si>
    <t>９：３０～１２：００</t>
  </si>
  <si>
    <t>１３：３０～１６：００</t>
  </si>
  <si>
    <t>１６：００～</t>
  </si>
  <si>
    <t>１９：００～２０：３０</t>
  </si>
  <si>
    <t>第１日目</t>
  </si>
  <si>
    <t>晴天時活動</t>
  </si>
  <si>
    <t>荒天時活動</t>
  </si>
  <si>
    <t>☆</t>
  </si>
  <si>
    <t>記入上の留意点</t>
  </si>
  <si>
    <t>（野外炊飯記入例）</t>
  </si>
  <si>
    <t>１　活動で当センターに指導依頼を希望されるところは，先頭の□の中に○印をしてください。</t>
  </si>
  <si>
    <t>和食</t>
  </si>
  <si>
    <t>洋食</t>
  </si>
  <si>
    <t>○</t>
  </si>
  <si>
    <t>３　天候が悪く，野外活動が困難な場合の「荒天時」の活動も必ず記入してください。</t>
  </si>
  <si>
    <t>４３
Ａ
食</t>
  </si>
  <si>
    <t>バ</t>
  </si>
  <si>
    <t>１　学級名簿等これに代わるものを提出されても結構です。ただし，減免団体の場合，１８歳以上の方については減免額の記入が必要</t>
  </si>
  <si>
    <t>弁　当</t>
  </si>
  <si>
    <t>備　　　　考</t>
  </si>
  <si>
    <t>２</t>
  </si>
  <si>
    <t>３</t>
  </si>
  <si>
    <t>４</t>
  </si>
  <si>
    <t>　鹿児島県立霧島自然ふれあいセンター所長　　殿</t>
  </si>
  <si>
    <t>住　所</t>
  </si>
  <si>
    <t>申請者</t>
  </si>
  <si>
    <t>氏　名</t>
  </si>
  <si>
    <t>〒</t>
  </si>
  <si>
    <t>電　話</t>
  </si>
  <si>
    <t>）人</t>
  </si>
  <si>
    <t>１</t>
  </si>
  <si>
    <t>研修施設</t>
  </si>
  <si>
    <t>一般宿泊室</t>
  </si>
  <si>
    <t>キャンプ場</t>
  </si>
  <si>
    <t>特別宿泊室</t>
  </si>
  <si>
    <t>プレイホール</t>
  </si>
  <si>
    <t>時</t>
  </si>
  <si>
    <t>分から</t>
  </si>
  <si>
    <t>分まで</t>
  </si>
  <si>
    <t>多目的ホール</t>
  </si>
  <si>
    <t>ふれあい棟</t>
  </si>
  <si>
    <t>創作の館</t>
  </si>
  <si>
    <t>宿泊人員</t>
  </si>
  <si>
    <t>入所日時</t>
  </si>
  <si>
    <t>月</t>
  </si>
  <si>
    <t>分</t>
  </si>
  <si>
    <t>退所日時</t>
  </si>
  <si>
    <t>鹿児島県立霧島自然ふれあいセンター所長</t>
  </si>
  <si>
    <t>　　については，次のとおり許可します。</t>
  </si>
  <si>
    <t>許可条件</t>
  </si>
  <si>
    <t>食物アレルギーの有無</t>
  </si>
  <si>
    <t>→</t>
  </si>
  <si>
    <t>有</t>
  </si>
  <si>
    <t>無</t>
  </si>
  <si>
    <t>※詳細は別紙連絡票でお知らせください。</t>
  </si>
  <si>
    <t>☆食物アレルギーについて連絡する必要のある団体は必ずご提出ください。</t>
  </si>
  <si>
    <t>利用日　　　　</t>
  </si>
  <si>
    <t>引率代表者</t>
  </si>
  <si>
    <t>連絡先</t>
  </si>
  <si>
    <t>氏名</t>
  </si>
  <si>
    <t>アレルギー症状の程度</t>
  </si>
  <si>
    <t>特記事項</t>
  </si>
  <si>
    <t>全く食べられない</t>
  </si>
  <si>
    <t>条件によっては食べられる</t>
  </si>
  <si>
    <t>自分で取り除けば食べられる</t>
  </si>
  <si>
    <t>加熱してあれば食べられる</t>
  </si>
  <si>
    <t>※　引率責任者の方がご記入のうえ，食事申込書と一緒にご提出ください。</t>
  </si>
  <si>
    <t>調理油を分ける必要あり</t>
  </si>
  <si>
    <r>
      <t>１　記入の方法は「霧島自然ふれあいセンター利用の手引き」をご覧ください。
　(1)　弁当注文の場合は，特記事項の欄にその旨と受取り希望時間を明記してください。
　(2)　野外炊飯の場合は，希望するメニューをリストボックスから選んでください。
　(3)　野外炊飯の場合は，特記事項の欄に班数と人数構成を明記してください。
　(4)　幼児の欄は，４歳以上小学校入学前の幼児の場合に記入してください。
  (5)  水筒補充用の麦茶を，食事後，セルフサービスで入れることができます。必要な場合は，特記事項の
　　欄に，希望時間を記入してください。
２　食数の変更は，研修開始日の</t>
    </r>
    <r>
      <rPr>
        <u val="single"/>
        <sz val="10"/>
        <rFont val="ＭＳ Ｐゴシック"/>
        <family val="3"/>
      </rPr>
      <t>２日前の午前中まで</t>
    </r>
    <r>
      <rPr>
        <sz val="10"/>
        <rFont val="ＭＳ Ｐ明朝"/>
        <family val="1"/>
      </rPr>
      <t xml:space="preserve">に次の番号へ連絡してください。
</t>
    </r>
    <r>
      <rPr>
        <sz val="12"/>
        <color indexed="9"/>
        <rFont val="ＭＳ ゴシック"/>
        <family val="3"/>
      </rPr>
      <t>○</t>
    </r>
    <r>
      <rPr>
        <sz val="12"/>
        <rFont val="ＭＳ ゴシック"/>
        <family val="3"/>
      </rPr>
      <t xml:space="preserve"> ○ センターレストラン直通</t>
    </r>
    <r>
      <rPr>
        <b/>
        <sz val="12"/>
        <rFont val="ＭＳ ゴシック"/>
        <family val="3"/>
      </rPr>
      <t>０９９５－７８－３１７６（</t>
    </r>
    <r>
      <rPr>
        <sz val="12"/>
        <rFont val="ＭＳ ゴシック"/>
        <family val="3"/>
      </rPr>
      <t xml:space="preserve">FAX兼用）
</t>
    </r>
    <r>
      <rPr>
        <sz val="12"/>
        <color indexed="9"/>
        <rFont val="ＭＳ ゴシック"/>
        <family val="3"/>
      </rPr>
      <t>○</t>
    </r>
    <r>
      <rPr>
        <sz val="12"/>
        <rFont val="ＭＳ ゴシック"/>
        <family val="3"/>
      </rPr>
      <t xml:space="preserve"> ○ 伊田食品株式会社  本社</t>
    </r>
    <r>
      <rPr>
        <b/>
        <sz val="12"/>
        <rFont val="ＭＳ ゴシック"/>
        <family val="3"/>
      </rPr>
      <t>０９９－２５７－３７３７</t>
    </r>
    <r>
      <rPr>
        <sz val="12"/>
        <rFont val="ＭＳ ゴシック"/>
        <family val="3"/>
      </rPr>
      <t>（レストラン不在時）</t>
    </r>
    <r>
      <rPr>
        <sz val="10"/>
        <rFont val="ＭＳ Ｐ明朝"/>
        <family val="1"/>
      </rPr>
      <t xml:space="preserve">
３　食事代は，研修中の最後の食事終了後，レストランへ直接納入してください。</t>
    </r>
  </si>
  <si>
    <t>野外炊飯のメニュー</t>
  </si>
  <si>
    <t>:　和食，洋食(パン食）</t>
  </si>
  <si>
    <t>豚汁</t>
  </si>
  <si>
    <t>Ｃ</t>
  </si>
  <si>
    <t>焼そば</t>
  </si>
  <si>
    <t>：Ａ</t>
  </si>
  <si>
    <t>特別食の料金について</t>
  </si>
  <si>
    <t>鍋
オードブル</t>
  </si>
  <si>
    <t>食物アレルギーに関する連絡票（センター提出用）</t>
  </si>
  <si>
    <t>～</t>
  </si>
  <si>
    <t xml:space="preserve"> -</t>
  </si>
  <si>
    <t>-</t>
  </si>
  <si>
    <t>アレルギー症状の
出る食品名
（具体的に記入してください）</t>
  </si>
  <si>
    <t>医師の診断を受けたことがある</t>
  </si>
  <si>
    <t>診断書等の有無</t>
  </si>
  <si>
    <t>エピペン
の処方</t>
  </si>
  <si>
    <t>アナフィラキシーショック経験の有無</t>
  </si>
  <si>
    <t>原因食品を食した時に現れる症状</t>
  </si>
  <si>
    <t>エキスでも不可</t>
  </si>
  <si>
    <t>エキスなら可</t>
  </si>
  <si>
    <t>つなぎ程度の利用なら可</t>
  </si>
  <si>
    <t>○×で回答</t>
  </si>
  <si>
    <t>該当するものを○で囲む</t>
  </si>
  <si>
    <t>食物アレルギーに関する連絡票（利用者用）</t>
  </si>
  <si>
    <t>利用者名</t>
  </si>
  <si>
    <t>アレルギー症状の出る食品名
（具体的に記入してください）</t>
  </si>
  <si>
    <t>１　診断書
２　学校生活管理指導表
３　その他</t>
  </si>
  <si>
    <t>　</t>
  </si>
  <si>
    <t>食物アレルギー対応の手順</t>
  </si>
  <si>
    <t>【入所前】</t>
  </si>
  <si>
    <t>【入所打合せ時】</t>
  </si>
  <si>
    <t>【食事前】</t>
  </si>
  <si>
    <t>注意！</t>
  </si>
  <si>
    <t>※　未成年者の場合は，必ず保護者が記入してください。</t>
  </si>
  <si>
    <t>円</t>
  </si>
  <si>
    <t>×</t>
  </si>
  <si>
    <t>食</t>
  </si>
  <si>
    <t>＝</t>
  </si>
  <si>
    <t>※　枠が不足する場合は，コピーしてください。</t>
  </si>
  <si>
    <t>幼児
（夕食）</t>
  </si>
  <si>
    <t>幼児
(夕食）</t>
  </si>
  <si>
    <t>バーベキュー，鍋，オードブル等の料金は別途ご相談ください。</t>
  </si>
  <si>
    <r>
      <t>　　　活　動　日　程　計　画　書</t>
    </r>
    <r>
      <rPr>
        <b/>
        <sz val="14"/>
        <rFont val="HGS創英角ｺﾞｼｯｸUB"/>
        <family val="3"/>
      </rPr>
      <t>【記入例】</t>
    </r>
  </si>
  <si>
    <t>霧島市立ふれあい小学校５年</t>
  </si>
  <si>
    <t>集団宿泊学習</t>
  </si>
  <si>
    <t>●</t>
  </si>
  <si>
    <t>韓国岳登山</t>
  </si>
  <si>
    <t>持参
弁当</t>
  </si>
  <si>
    <t>○</t>
  </si>
  <si>
    <t>始まりの式・オリエンテーション</t>
  </si>
  <si>
    <t>星の観察</t>
  </si>
  <si>
    <t>(15:00入所)</t>
  </si>
  <si>
    <t>●</t>
  </si>
  <si>
    <t>池めぐり</t>
  </si>
  <si>
    <t>同上</t>
  </si>
  <si>
    <t>DVD視聴</t>
  </si>
  <si>
    <t>●</t>
  </si>
  <si>
    <t>オリエンテーリング</t>
  </si>
  <si>
    <t>テント設営，野外炊飯</t>
  </si>
  <si>
    <t>キャンプファイヤー</t>
  </si>
  <si>
    <t>（６人×１０班）</t>
  </si>
  <si>
    <t>テント１４張，野外炊飯（８人×８班）</t>
  </si>
  <si>
    <t>レザークラフトキーホルダー</t>
  </si>
  <si>
    <t>出し物練習，野外炊飯</t>
  </si>
  <si>
    <t>Ａ</t>
  </si>
  <si>
    <t>出し物発表,インナーテント設営</t>
  </si>
  <si>
    <t>テント撤収</t>
  </si>
  <si>
    <t>ふり返り，終わりの式</t>
  </si>
  <si>
    <t>カローリング，羽根っこ　８人×８班</t>
  </si>
  <si>
    <t>(14:30退所)</t>
  </si>
  <si>
    <t>●</t>
  </si>
  <si>
    <t>洋</t>
  </si>
  <si>
    <t>弁当</t>
  </si>
  <si>
    <t>☆</t>
  </si>
  <si>
    <t>記入上の留意点</t>
  </si>
  <si>
    <t>３　天候が悪く，野外活動が困難な場合の「荒天時」の活動も必ず記入してください。</t>
  </si>
  <si>
    <t>ふれあい小学校</t>
  </si>
  <si>
    <t>教頭　深山　花子</t>
  </si>
  <si>
    <t>０９９５</t>
  </si>
  <si>
    <t>78</t>
  </si>
  <si>
    <t>2815</t>
  </si>
  <si>
    <t>令和</t>
  </si>
  <si>
    <t>１日目弁当は9：00受け取り希望
２日の朝食後。3日の昼食後，水筒補充用の麦茶をお願いします。
野外炊飯の班編制は，８人×８班</t>
  </si>
  <si>
    <t>Ａ</t>
  </si>
  <si>
    <t>バーベキュー,鍋，オードブル等の料金は別途ご相談ください。</t>
  </si>
  <si>
    <t>バーベキュー</t>
  </si>
  <si>
    <t>●月</t>
  </si>
  <si>
    <t>●日</t>
  </si>
  <si>
    <t>～</t>
  </si>
  <si>
    <t>霧島三郎</t>
  </si>
  <si>
    <t>●●</t>
  </si>
  <si>
    <t xml:space="preserve"> -</t>
  </si>
  <si>
    <t>-</t>
  </si>
  <si>
    <t>原因食品を食した時に現れる症状</t>
  </si>
  <si>
    <t>高千穂太郎</t>
  </si>
  <si>
    <t>エビ</t>
  </si>
  <si>
    <t>○</t>
  </si>
  <si>
    <t>湿疹が出る</t>
  </si>
  <si>
    <t>○　</t>
  </si>
  <si>
    <t>１　診断書
２　学校生活管理
　　指導表
３　その他</t>
  </si>
  <si>
    <t>×</t>
  </si>
  <si>
    <t>卵</t>
  </si>
  <si>
    <t>○</t>
  </si>
  <si>
    <t>おう吐</t>
  </si>
  <si>
    <t>別記</t>
  </si>
  <si>
    <t>第１号様式（第２条関係）</t>
  </si>
  <si>
    <t>法人その他の団体にあっては，主たる事務所の所在地，
名称及び代表者の氏名</t>
  </si>
  <si>
    <t>利用目的</t>
  </si>
  <si>
    <t>利用人員</t>
  </si>
  <si>
    <t>（</t>
  </si>
  <si>
    <t>利用責任
者の住所
及び氏名</t>
  </si>
  <si>
    <t>利用施設
及　　び
利用期間</t>
  </si>
  <si>
    <t>キャンプ場</t>
  </si>
  <si>
    <t>ガイダンス室</t>
  </si>
  <si>
    <t>５</t>
  </si>
  <si>
    <t>６</t>
  </si>
  <si>
    <t>つどいの広場</t>
  </si>
  <si>
    <t>金</t>
  </si>
  <si>
    <t>注　１　該当する番号を〇で囲むこと。　　</t>
  </si>
  <si>
    <t>利用許可申請書</t>
  </si>
  <si>
    <t>第２号様式（第２条関係）</t>
  </si>
  <si>
    <t>利用許可書</t>
  </si>
  <si>
    <t>印</t>
  </si>
  <si>
    <t>　鹿児島県立霧島自然ふれあいセンターの施設の利用許可を受けたいので，次のとおり申請します。</t>
  </si>
  <si>
    <t>研修利用</t>
  </si>
  <si>
    <t>研修外利用</t>
  </si>
  <si>
    <t>日付けで申請のあった鹿児島県立霧島自然ふれあいセンターの施設の利用</t>
  </si>
  <si>
    <t>利用目的</t>
  </si>
  <si>
    <t>利用責任
者の住所
及び氏名</t>
  </si>
  <si>
    <t>利用人員</t>
  </si>
  <si>
    <t>利用施設
及　　び
利用期間</t>
  </si>
  <si>
    <t>特別宿泊棟</t>
  </si>
  <si>
    <t>創作の館</t>
  </si>
  <si>
    <t>注　この利用許可書は，施設を利用する際，係員に提示すること。</t>
  </si>
  <si>
    <t>※　有料団体及び免除団体の使用料（見込額）の積算は，次の表を参考にしてください。</t>
  </si>
  <si>
    <t>研　　　　修　　　　団　　　　体</t>
  </si>
  <si>
    <t>研　　修　　外　　使　　用　　団　　体</t>
  </si>
  <si>
    <t>研修施設使用料</t>
  </si>
  <si>
    <t>１人</t>
  </si>
  <si>
    <t>円×実（</t>
  </si>
  <si>
    <t>プレイホール</t>
  </si>
  <si>
    <t>円×（</t>
  </si>
  <si>
    <t>）時間</t>
  </si>
  <si>
    <t>宿　泊
施　設
使用料</t>
  </si>
  <si>
    <t>１泊</t>
  </si>
  <si>
    <t>円×延（</t>
  </si>
  <si>
    <t>キャンプ場</t>
  </si>
  <si>
    <t>合　　　　　　　　　　　計</t>
  </si>
  <si>
    <t>合　　　　　　　　計</t>
  </si>
  <si>
    <t>　　 ２　※印の欄は，記入しないこと。　　</t>
  </si>
  <si>
    <t>第７号様式（第６条関係）</t>
  </si>
  <si>
    <t>利用料金減額（免除）申請書</t>
  </si>
  <si>
    <t>　鹿児島県立霧島自然ふれあいセンターの施設の利用料金の減額（免除）を受けたいので，次のとおり申請します。</t>
  </si>
  <si>
    <t>※利用料金</t>
  </si>
  <si>
    <t>減額（免除）を受ける理由</t>
  </si>
  <si>
    <t>　　 ３　研修等の計画書及び参加者名簿を添付すること。　　</t>
  </si>
  <si>
    <t>※備　　考</t>
  </si>
  <si>
    <t>減額（免除）前の利用料金</t>
  </si>
  <si>
    <t>金</t>
  </si>
  <si>
    <t>減額（免除）する額</t>
  </si>
  <si>
    <t>利用団体名</t>
  </si>
  <si>
    <t>２　利用許可申請書と同時に提出してください。</t>
  </si>
  <si>
    <t>利　　　用　　　者　　　名　　　簿</t>
  </si>
  <si>
    <t>利用料金</t>
  </si>
  <si>
    <t>BBQ</t>
  </si>
  <si>
    <t>２　野外炊飯で食材依頼の場合は，食数の下に希望メニューを選択してください。　朝食（和食，洋食）（Ａカレー，Ｂ焼きそば，Ｃ豚汁，BBQ）</t>
  </si>
  <si>
    <t>料金リスト</t>
  </si>
  <si>
    <t>使用料</t>
  </si>
  <si>
    <t>部屋料金</t>
  </si>
  <si>
    <t>合計</t>
  </si>
  <si>
    <t>令和3年４月１日版</t>
  </si>
  <si>
    <t>令和●年</t>
  </si>
  <si>
    <t>　 当センターでは，食物アレルギーによる事故を防止するため，入所前にレストラン利用者に対する食物アレルギー調査を行っています。
 　　　　　　　　　　　霧島自然ふれあいセンター</t>
  </si>
  <si>
    <t>☆食物アレルギーについて連絡する必要のある利用者は，団体代表者にご提出ください。</t>
  </si>
  <si>
    <r>
      <t>　 食物アレルギーによる事故が全国的に多発しています。対応を誤ると死に至る場合もあります。</t>
    </r>
    <r>
      <rPr>
        <u val="double"/>
        <sz val="11"/>
        <color indexed="8"/>
        <rFont val="ＭＳ Ｐゴシック"/>
        <family val="3"/>
      </rPr>
      <t>利用団体代表の方は，必ず利用者にアレルギーの有無について確認してください。</t>
    </r>
  </si>
  <si>
    <t xml:space="preserve">  ※　該当者が対応食を受け取った後，他の利用者の食事受け取りを行います。</t>
  </si>
  <si>
    <r>
      <t>１　該当者（食物アレルギーに関する連絡票に記載されている者）と引率者は，</t>
    </r>
    <r>
      <rPr>
        <u val="double"/>
        <sz val="11"/>
        <color indexed="8"/>
        <rFont val="ＭＳ Ｐゴシック"/>
        <family val="3"/>
      </rPr>
      <t xml:space="preserve">団体の先頭で
</t>
    </r>
    <r>
      <rPr>
        <sz val="11"/>
        <color indexed="8"/>
        <rFont val="ＭＳ Ｐゴシック"/>
        <family val="3"/>
      </rPr>
      <t>　</t>
    </r>
    <r>
      <rPr>
        <u val="double"/>
        <sz val="11"/>
        <color indexed="8"/>
        <rFont val="ＭＳ Ｐゴシック"/>
        <family val="3"/>
      </rPr>
      <t xml:space="preserve">レス  トランに入室し，厨房窓口でレストランチーフから除去食・代替食についての説明を受け，　
</t>
    </r>
    <r>
      <rPr>
        <sz val="11"/>
        <color indexed="8"/>
        <rFont val="ＭＳ Ｐゴシック"/>
        <family val="3"/>
      </rPr>
      <t>　</t>
    </r>
    <r>
      <rPr>
        <u val="double"/>
        <sz val="11"/>
        <color indexed="8"/>
        <rFont val="ＭＳ Ｐゴシック"/>
        <family val="3"/>
      </rPr>
      <t>確認し対応食を直接受け取ります。</t>
    </r>
    <r>
      <rPr>
        <sz val="11"/>
        <rFont val="ＭＳ Ｐゴシック"/>
        <family val="3"/>
      </rPr>
      <t>その際，引率者は「食物アレルギーに関する連絡票」を持
　参すること。</t>
    </r>
  </si>
  <si>
    <t xml:space="preserve">１　団体代表者とセンター職員は，「食物アレルギーに関する連絡票（センター提出用）」を基に，
  対応を確認を行います。
 </t>
  </si>
  <si>
    <t xml:space="preserve"> ※ 該当者がいない場合は必ず「該当者無し」と記入します。</t>
  </si>
  <si>
    <t xml:space="preserve"> ※ 不明な点があれば，センターから確認の電話をする場合があります。</t>
  </si>
  <si>
    <t xml:space="preserve"> ※ 必要であれば，「診断書」「学校生活管理指導表の写し」を別途郵送します。</t>
  </si>
  <si>
    <t>２　センター利用１４日前までに，「食物アレルギーに関する連絡票（センター提出用）」を申請書と
  併せて提出します。</t>
  </si>
  <si>
    <t>１　「食物アレルギーに関する連絡票（センター提出用）」にアレルギー該当者に関する内容をまと　
　めます。</t>
  </si>
  <si>
    <t>※　食物アレルギーに関する連絡票（利用者用）は団体でご活用ください。
　提出の必要はありません。</t>
  </si>
  <si>
    <t>必要書類：　食物アレルギーに関する連絡票（センター提出用）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</si>
</sst>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10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u val="single"/>
      <sz val="10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u val="double"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HGS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.5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0"/>
      <name val="Cambria"/>
      <family val="3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7.5"/>
      <color theme="1"/>
      <name val="ＭＳ Ｐ明朝"/>
      <family val="1"/>
    </font>
    <font>
      <sz val="6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rgb="FFFF0000"/>
      <name val="ＭＳ Ｐ明朝"/>
      <family val="1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hair"/>
    </border>
    <border diagonalDown="1">
      <left style="thin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tted"/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5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5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27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5" fillId="0" borderId="18" xfId="0" applyFont="1" applyBorder="1" applyAlignment="1">
      <alignment horizontal="left" vertical="center" wrapText="1" shrinkToFit="1"/>
    </xf>
    <xf numFmtId="0" fontId="2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7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 shrinkToFit="1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93" fillId="0" borderId="1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5" fillId="0" borderId="0" xfId="0" applyFont="1" applyFill="1" applyAlignment="1">
      <alignment horizontal="distributed" vertical="center"/>
    </xf>
    <xf numFmtId="0" fontId="94" fillId="0" borderId="0" xfId="0" applyFont="1" applyFill="1" applyAlignment="1">
      <alignment horizontal="distributed" vertical="center"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vertical="center"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Border="1" applyAlignment="1">
      <alignment vertical="center"/>
    </xf>
    <xf numFmtId="0" fontId="94" fillId="0" borderId="27" xfId="0" applyFont="1" applyFill="1" applyBorder="1" applyAlignment="1">
      <alignment vertical="center"/>
    </xf>
    <xf numFmtId="0" fontId="94" fillId="0" borderId="29" xfId="0" applyFont="1" applyFill="1" applyBorder="1" applyAlignment="1">
      <alignment vertical="center"/>
    </xf>
    <xf numFmtId="0" fontId="94" fillId="0" borderId="30" xfId="0" applyFont="1" applyFill="1" applyBorder="1" applyAlignment="1">
      <alignment vertical="center"/>
    </xf>
    <xf numFmtId="0" fontId="94" fillId="0" borderId="36" xfId="0" applyFont="1" applyFill="1" applyBorder="1" applyAlignment="1">
      <alignment horizontal="center" vertical="center"/>
    </xf>
    <xf numFmtId="0" fontId="94" fillId="0" borderId="37" xfId="0" applyFont="1" applyFill="1" applyBorder="1" applyAlignment="1">
      <alignment vertical="center"/>
    </xf>
    <xf numFmtId="0" fontId="94" fillId="0" borderId="38" xfId="0" applyFont="1" applyFill="1" applyBorder="1" applyAlignment="1">
      <alignment vertical="center"/>
    </xf>
    <xf numFmtId="0" fontId="94" fillId="0" borderId="39" xfId="0" applyFont="1" applyFill="1" applyBorder="1" applyAlignment="1">
      <alignment vertical="center"/>
    </xf>
    <xf numFmtId="0" fontId="94" fillId="0" borderId="0" xfId="0" applyFont="1" applyFill="1" applyBorder="1" applyAlignment="1" quotePrefix="1">
      <alignment horizontal="center" vertical="center"/>
    </xf>
    <xf numFmtId="0" fontId="94" fillId="0" borderId="0" xfId="0" applyFont="1" applyFill="1" applyBorder="1" applyAlignment="1">
      <alignment horizontal="distributed" vertical="center"/>
    </xf>
    <xf numFmtId="0" fontId="94" fillId="0" borderId="0" xfId="0" applyFont="1" applyFill="1" applyBorder="1" applyAlignment="1">
      <alignment horizontal="right" vertical="center"/>
    </xf>
    <xf numFmtId="0" fontId="94" fillId="0" borderId="28" xfId="0" applyFont="1" applyFill="1" applyBorder="1" applyAlignment="1" quotePrefix="1">
      <alignment horizontal="center" vertical="center"/>
    </xf>
    <xf numFmtId="0" fontId="94" fillId="0" borderId="29" xfId="0" applyFont="1" applyFill="1" applyBorder="1" applyAlignment="1">
      <alignment horizontal="distributed" vertical="center"/>
    </xf>
    <xf numFmtId="0" fontId="94" fillId="0" borderId="29" xfId="0" applyFont="1" applyFill="1" applyBorder="1" applyAlignment="1">
      <alignment horizontal="right" vertical="center"/>
    </xf>
    <xf numFmtId="0" fontId="94" fillId="0" borderId="40" xfId="0" applyFont="1" applyFill="1" applyBorder="1" applyAlignment="1">
      <alignment vertical="center"/>
    </xf>
    <xf numFmtId="0" fontId="94" fillId="0" borderId="41" xfId="0" applyFont="1" applyFill="1" applyBorder="1" applyAlignment="1">
      <alignment vertical="center"/>
    </xf>
    <xf numFmtId="0" fontId="94" fillId="0" borderId="42" xfId="0" applyFont="1" applyFill="1" applyBorder="1" applyAlignment="1">
      <alignment vertical="center"/>
    </xf>
    <xf numFmtId="0" fontId="94" fillId="0" borderId="28" xfId="0" applyFont="1" applyFill="1" applyBorder="1" applyAlignment="1">
      <alignment vertical="center"/>
    </xf>
    <xf numFmtId="0" fontId="94" fillId="0" borderId="29" xfId="0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>
      <alignment horizontal="center" vertical="center"/>
    </xf>
    <xf numFmtId="0" fontId="97" fillId="0" borderId="0" xfId="0" applyFont="1" applyFill="1" applyAlignment="1" quotePrefix="1">
      <alignment horizontal="center" vertical="center"/>
    </xf>
    <xf numFmtId="0" fontId="98" fillId="0" borderId="0" xfId="0" applyFont="1" applyFill="1" applyAlignment="1">
      <alignment horizontal="right" vertical="center"/>
    </xf>
    <xf numFmtId="0" fontId="98" fillId="0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0" fontId="94" fillId="0" borderId="41" xfId="0" applyFont="1" applyFill="1" applyBorder="1" applyAlignment="1">
      <alignment horizontal="center" vertical="center"/>
    </xf>
    <xf numFmtId="0" fontId="94" fillId="0" borderId="41" xfId="0" applyFont="1" applyFill="1" applyBorder="1" applyAlignment="1">
      <alignment horizontal="right" vertical="center"/>
    </xf>
    <xf numFmtId="0" fontId="96" fillId="0" borderId="41" xfId="0" applyFont="1" applyFill="1" applyBorder="1" applyAlignment="1">
      <alignment vertical="center"/>
    </xf>
    <xf numFmtId="0" fontId="96" fillId="0" borderId="29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27" xfId="0" applyFont="1" applyFill="1" applyBorder="1" applyAlignment="1">
      <alignment vertical="center"/>
    </xf>
    <xf numFmtId="0" fontId="96" fillId="0" borderId="12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vertical="center"/>
    </xf>
    <xf numFmtId="0" fontId="96" fillId="0" borderId="10" xfId="0" applyFont="1" applyFill="1" applyBorder="1" applyAlignment="1">
      <alignment vertical="center"/>
    </xf>
    <xf numFmtId="0" fontId="96" fillId="0" borderId="13" xfId="0" applyFont="1" applyFill="1" applyBorder="1" applyAlignment="1">
      <alignment vertical="center"/>
    </xf>
    <xf numFmtId="0" fontId="100" fillId="0" borderId="13" xfId="0" applyFont="1" applyFill="1" applyBorder="1" applyAlignment="1">
      <alignment horizontal="right" vertical="center"/>
    </xf>
    <xf numFmtId="0" fontId="96" fillId="0" borderId="18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94" fillId="0" borderId="28" xfId="0" applyFont="1" applyFill="1" applyBorder="1" applyAlignment="1">
      <alignment vertical="center"/>
    </xf>
    <xf numFmtId="0" fontId="94" fillId="0" borderId="29" xfId="0" applyFont="1" applyFill="1" applyBorder="1" applyAlignment="1">
      <alignment vertical="center"/>
    </xf>
    <xf numFmtId="0" fontId="94" fillId="0" borderId="30" xfId="0" applyFont="1" applyFill="1" applyBorder="1" applyAlignment="1">
      <alignment vertical="center"/>
    </xf>
    <xf numFmtId="0" fontId="94" fillId="0" borderId="37" xfId="0" applyFont="1" applyFill="1" applyBorder="1" applyAlignment="1">
      <alignment horizontal="center" vertical="center"/>
    </xf>
    <xf numFmtId="0" fontId="94" fillId="0" borderId="29" xfId="0" applyFont="1" applyFill="1" applyBorder="1" applyAlignment="1">
      <alignment horizontal="right" vertical="center"/>
    </xf>
    <xf numFmtId="0" fontId="94" fillId="0" borderId="26" xfId="0" applyFont="1" applyFill="1" applyBorder="1" applyAlignment="1" quotePrefix="1">
      <alignment horizontal="center" vertical="center"/>
    </xf>
    <xf numFmtId="0" fontId="94" fillId="0" borderId="21" xfId="0" applyFont="1" applyFill="1" applyBorder="1" applyAlignment="1">
      <alignment horizontal="distributed" vertical="center"/>
    </xf>
    <xf numFmtId="0" fontId="94" fillId="0" borderId="21" xfId="0" applyFont="1" applyFill="1" applyBorder="1" applyAlignment="1">
      <alignment horizontal="right" vertical="center"/>
    </xf>
    <xf numFmtId="0" fontId="94" fillId="0" borderId="21" xfId="0" applyFont="1" applyFill="1" applyBorder="1" applyAlignment="1">
      <alignment vertical="center"/>
    </xf>
    <xf numFmtId="0" fontId="94" fillId="0" borderId="43" xfId="0" applyFont="1" applyFill="1" applyBorder="1" applyAlignment="1">
      <alignment vertical="center"/>
    </xf>
    <xf numFmtId="0" fontId="94" fillId="0" borderId="40" xfId="0" applyFont="1" applyFill="1" applyBorder="1" applyAlignment="1" quotePrefix="1">
      <alignment horizontal="center" vertical="center"/>
    </xf>
    <xf numFmtId="0" fontId="94" fillId="0" borderId="16" xfId="0" applyFont="1" applyFill="1" applyBorder="1" applyAlignment="1">
      <alignment vertical="center"/>
    </xf>
    <xf numFmtId="0" fontId="94" fillId="0" borderId="25" xfId="0" applyFont="1" applyFill="1" applyBorder="1" applyAlignment="1">
      <alignment vertical="center"/>
    </xf>
    <xf numFmtId="0" fontId="94" fillId="0" borderId="44" xfId="0" applyFont="1" applyFill="1" applyBorder="1" applyAlignment="1">
      <alignment vertical="center"/>
    </xf>
    <xf numFmtId="0" fontId="94" fillId="0" borderId="26" xfId="0" applyFont="1" applyFill="1" applyBorder="1" applyAlignment="1">
      <alignment vertical="center"/>
    </xf>
    <xf numFmtId="0" fontId="94" fillId="0" borderId="36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left" vertical="center" wrapText="1"/>
    </xf>
    <xf numFmtId="0" fontId="94" fillId="0" borderId="36" xfId="0" applyFont="1" applyFill="1" applyBorder="1" applyAlignment="1">
      <alignment horizontal="left" vertical="center" wrapText="1"/>
    </xf>
    <xf numFmtId="176" fontId="94" fillId="0" borderId="37" xfId="0" applyNumberFormat="1" applyFont="1" applyFill="1" applyBorder="1" applyAlignment="1" applyProtection="1">
      <alignment vertical="center"/>
      <protection locked="0"/>
    </xf>
    <xf numFmtId="176" fontId="94" fillId="0" borderId="38" xfId="0" applyNumberFormat="1" applyFont="1" applyFill="1" applyBorder="1" applyAlignment="1" applyProtection="1">
      <alignment vertical="center"/>
      <protection locked="0"/>
    </xf>
    <xf numFmtId="0" fontId="94" fillId="0" borderId="38" xfId="0" applyFont="1" applyFill="1" applyBorder="1" applyAlignment="1">
      <alignment horizontal="center" vertical="center"/>
    </xf>
    <xf numFmtId="49" fontId="101" fillId="0" borderId="38" xfId="0" applyNumberFormat="1" applyFont="1" applyFill="1" applyBorder="1" applyAlignment="1" applyProtection="1">
      <alignment vertical="center"/>
      <protection locked="0"/>
    </xf>
    <xf numFmtId="49" fontId="94" fillId="0" borderId="38" xfId="0" applyNumberFormat="1" applyFont="1" applyFill="1" applyBorder="1" applyAlignment="1" applyProtection="1">
      <alignment horizontal="center" vertical="center"/>
      <protection locked="0"/>
    </xf>
    <xf numFmtId="0" fontId="96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distributed" vertical="center"/>
    </xf>
    <xf numFmtId="178" fontId="96" fillId="0" borderId="10" xfId="0" applyNumberFormat="1" applyFont="1" applyFill="1" applyBorder="1" applyAlignment="1" applyProtection="1">
      <alignment vertical="center"/>
      <protection locked="0"/>
    </xf>
    <xf numFmtId="176" fontId="96" fillId="0" borderId="10" xfId="0" applyNumberFormat="1" applyFont="1" applyFill="1" applyBorder="1" applyAlignment="1" applyProtection="1">
      <alignment horizontal="right" vertical="center"/>
      <protection locked="0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4" fillId="0" borderId="30" xfId="0" applyFont="1" applyFill="1" applyBorder="1" applyAlignment="1">
      <alignment vertical="center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177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94" fillId="0" borderId="0" xfId="0" applyFont="1" applyFill="1" applyAlignment="1">
      <alignment horizontal="right" vertical="center"/>
    </xf>
    <xf numFmtId="176" fontId="96" fillId="0" borderId="12" xfId="0" applyNumberFormat="1" applyFont="1" applyFill="1" applyBorder="1" applyAlignment="1">
      <alignment horizontal="right" vertical="center" shrinkToFit="1"/>
    </xf>
    <xf numFmtId="176" fontId="96" fillId="0" borderId="10" xfId="0" applyNumberFormat="1" applyFont="1" applyFill="1" applyBorder="1" applyAlignment="1">
      <alignment horizontal="right" vertical="center" shrinkToFit="1"/>
    </xf>
    <xf numFmtId="0" fontId="96" fillId="0" borderId="12" xfId="0" applyFont="1" applyFill="1" applyBorder="1" applyAlignment="1">
      <alignment horizontal="distributed" vertical="center"/>
    </xf>
    <xf numFmtId="0" fontId="96" fillId="0" borderId="10" xfId="0" applyFont="1" applyFill="1" applyBorder="1" applyAlignment="1">
      <alignment horizontal="distributed" vertical="center"/>
    </xf>
    <xf numFmtId="0" fontId="96" fillId="0" borderId="13" xfId="0" applyFont="1" applyFill="1" applyBorder="1" applyAlignment="1">
      <alignment horizontal="distributed" vertical="center"/>
    </xf>
    <xf numFmtId="178" fontId="96" fillId="0" borderId="10" xfId="0" applyNumberFormat="1" applyFont="1" applyFill="1" applyBorder="1" applyAlignment="1" applyProtection="1">
      <alignment vertical="center"/>
      <protection locked="0"/>
    </xf>
    <xf numFmtId="176" fontId="96" fillId="0" borderId="10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Alignment="1">
      <alignment horizontal="distributed" vertical="center"/>
    </xf>
    <xf numFmtId="0" fontId="94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distributed" vertical="center"/>
    </xf>
    <xf numFmtId="0" fontId="94" fillId="0" borderId="0" xfId="0" applyFont="1" applyFill="1" applyAlignment="1" applyProtection="1">
      <alignment horizontal="center" vertical="center"/>
      <protection locked="0"/>
    </xf>
    <xf numFmtId="0" fontId="94" fillId="0" borderId="21" xfId="0" applyFont="1" applyFill="1" applyBorder="1" applyAlignment="1" applyProtection="1">
      <alignment horizontal="left" vertical="center"/>
      <protection locked="0"/>
    </xf>
    <xf numFmtId="0" fontId="94" fillId="0" borderId="10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left" vertical="center"/>
    </xf>
    <xf numFmtId="0" fontId="94" fillId="0" borderId="36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 applyProtection="1">
      <alignment vertical="center" wrapText="1"/>
      <protection locked="0"/>
    </xf>
    <xf numFmtId="0" fontId="94" fillId="0" borderId="45" xfId="0" applyFont="1" applyFill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49" fontId="94" fillId="0" borderId="41" xfId="0" applyNumberFormat="1" applyFont="1" applyFill="1" applyBorder="1" applyAlignment="1" applyProtection="1">
      <alignment horizontal="center" vertical="center"/>
      <protection locked="0"/>
    </xf>
    <xf numFmtId="0" fontId="94" fillId="0" borderId="41" xfId="0" applyFont="1" applyFill="1" applyBorder="1" applyAlignment="1">
      <alignment horizontal="center" vertical="center"/>
    </xf>
    <xf numFmtId="49" fontId="94" fillId="0" borderId="29" xfId="0" applyNumberFormat="1" applyFont="1" applyFill="1" applyBorder="1" applyAlignment="1" applyProtection="1">
      <alignment vertical="center"/>
      <protection locked="0"/>
    </xf>
    <xf numFmtId="49" fontId="94" fillId="0" borderId="30" xfId="0" applyNumberFormat="1" applyFont="1" applyFill="1" applyBorder="1" applyAlignment="1" applyProtection="1">
      <alignment vertical="center"/>
      <protection locked="0"/>
    </xf>
    <xf numFmtId="0" fontId="94" fillId="0" borderId="38" xfId="0" applyFont="1" applyFill="1" applyBorder="1" applyAlignment="1">
      <alignment horizontal="right" vertical="center"/>
    </xf>
    <xf numFmtId="176" fontId="94" fillId="0" borderId="38" xfId="0" applyNumberFormat="1" applyFont="1" applyFill="1" applyBorder="1" applyAlignment="1" applyProtection="1">
      <alignment horizontal="center" vertical="center"/>
      <protection locked="0"/>
    </xf>
    <xf numFmtId="176" fontId="94" fillId="0" borderId="38" xfId="0" applyNumberFormat="1" applyFont="1" applyFill="1" applyBorder="1" applyAlignment="1">
      <alignment horizontal="center" vertical="center"/>
    </xf>
    <xf numFmtId="0" fontId="94" fillId="0" borderId="36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textRotation="255"/>
    </xf>
    <xf numFmtId="0" fontId="97" fillId="0" borderId="41" xfId="0" applyFont="1" applyFill="1" applyBorder="1" applyAlignment="1">
      <alignment horizontal="distributed" vertical="center"/>
    </xf>
    <xf numFmtId="0" fontId="97" fillId="0" borderId="42" xfId="0" applyFont="1" applyFill="1" applyBorder="1" applyAlignment="1">
      <alignment horizontal="distributed" vertical="center"/>
    </xf>
    <xf numFmtId="176" fontId="94" fillId="0" borderId="0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>
      <alignment horizontal="distributed" vertical="center"/>
    </xf>
    <xf numFmtId="0" fontId="97" fillId="0" borderId="27" xfId="0" applyFont="1" applyFill="1" applyBorder="1" applyAlignment="1">
      <alignment horizontal="distributed" vertical="center"/>
    </xf>
    <xf numFmtId="0" fontId="97" fillId="0" borderId="29" xfId="0" applyFont="1" applyFill="1" applyBorder="1" applyAlignment="1">
      <alignment horizontal="distributed" vertical="center"/>
    </xf>
    <xf numFmtId="0" fontId="97" fillId="0" borderId="30" xfId="0" applyFont="1" applyFill="1" applyBorder="1" applyAlignment="1">
      <alignment horizontal="distributed" vertical="center"/>
    </xf>
    <xf numFmtId="176" fontId="94" fillId="0" borderId="29" xfId="0" applyNumberFormat="1" applyFont="1" applyFill="1" applyBorder="1" applyAlignment="1" applyProtection="1">
      <alignment horizontal="center" vertical="center"/>
      <protection locked="0"/>
    </xf>
    <xf numFmtId="49" fontId="94" fillId="0" borderId="0" xfId="0" applyNumberFormat="1" applyFont="1" applyFill="1" applyBorder="1" applyAlignment="1" applyProtection="1">
      <alignment horizontal="center" vertical="center"/>
      <protection locked="0"/>
    </xf>
    <xf numFmtId="49" fontId="94" fillId="0" borderId="28" xfId="0" applyNumberFormat="1" applyFont="1" applyFill="1" applyBorder="1" applyAlignment="1" applyProtection="1">
      <alignment horizontal="center" vertical="center"/>
      <protection locked="0"/>
    </xf>
    <xf numFmtId="49" fontId="94" fillId="0" borderId="29" xfId="0" applyNumberFormat="1" applyFont="1" applyFill="1" applyBorder="1" applyAlignment="1" applyProtection="1">
      <alignment horizontal="center" vertical="center"/>
      <protection locked="0"/>
    </xf>
    <xf numFmtId="0" fontId="94" fillId="0" borderId="29" xfId="0" applyFont="1" applyFill="1" applyBorder="1" applyAlignment="1">
      <alignment horizontal="center" vertical="center"/>
    </xf>
    <xf numFmtId="49" fontId="101" fillId="0" borderId="41" xfId="0" applyNumberFormat="1" applyFont="1" applyFill="1" applyBorder="1" applyAlignment="1" applyProtection="1">
      <alignment vertical="center"/>
      <protection locked="0"/>
    </xf>
    <xf numFmtId="49" fontId="101" fillId="0" borderId="29" xfId="0" applyNumberFormat="1" applyFont="1" applyFill="1" applyBorder="1" applyAlignment="1" applyProtection="1">
      <alignment vertical="center"/>
      <protection locked="0"/>
    </xf>
    <xf numFmtId="176" fontId="94" fillId="0" borderId="36" xfId="0" applyNumberFormat="1" applyFont="1" applyFill="1" applyBorder="1" applyAlignment="1" applyProtection="1">
      <alignment vertical="center"/>
      <protection locked="0"/>
    </xf>
    <xf numFmtId="176" fontId="94" fillId="0" borderId="36" xfId="0" applyNumberFormat="1" applyFont="1" applyFill="1" applyBorder="1" applyAlignment="1">
      <alignment vertical="center"/>
    </xf>
    <xf numFmtId="0" fontId="94" fillId="0" borderId="36" xfId="0" applyFont="1" applyFill="1" applyBorder="1" applyAlignment="1">
      <alignment horizontal="center" vertical="center" shrinkToFit="1"/>
    </xf>
    <xf numFmtId="176" fontId="94" fillId="0" borderId="41" xfId="0" applyNumberFormat="1" applyFont="1" applyFill="1" applyBorder="1" applyAlignment="1" applyProtection="1">
      <alignment horizontal="center" vertical="center"/>
      <protection locked="0"/>
    </xf>
    <xf numFmtId="49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horizontal="left" vertical="center"/>
    </xf>
    <xf numFmtId="0" fontId="94" fillId="0" borderId="48" xfId="0" applyFont="1" applyFill="1" applyBorder="1" applyAlignment="1">
      <alignment horizontal="left" vertical="center"/>
    </xf>
    <xf numFmtId="0" fontId="94" fillId="0" borderId="49" xfId="0" applyFont="1" applyFill="1" applyBorder="1" applyAlignment="1">
      <alignment horizontal="left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176" fontId="94" fillId="0" borderId="45" xfId="0" applyNumberFormat="1" applyFont="1" applyFill="1" applyBorder="1" applyAlignment="1">
      <alignment vertical="center"/>
    </xf>
    <xf numFmtId="0" fontId="101" fillId="0" borderId="41" xfId="0" applyFont="1" applyFill="1" applyBorder="1" applyAlignment="1">
      <alignment vertical="center"/>
    </xf>
    <xf numFmtId="0" fontId="101" fillId="0" borderId="21" xfId="0" applyFont="1" applyFill="1" applyBorder="1" applyAlignment="1">
      <alignment vertical="center"/>
    </xf>
    <xf numFmtId="0" fontId="101" fillId="0" borderId="16" xfId="0" applyFont="1" applyFill="1" applyBorder="1" applyAlignment="1">
      <alignment vertical="center"/>
    </xf>
    <xf numFmtId="0" fontId="101" fillId="0" borderId="29" xfId="0" applyFont="1" applyFill="1" applyBorder="1" applyAlignment="1">
      <alignment vertical="center"/>
    </xf>
    <xf numFmtId="0" fontId="94" fillId="0" borderId="45" xfId="0" applyFont="1" applyFill="1" applyBorder="1" applyAlignment="1">
      <alignment horizontal="center" vertical="center" textRotation="255"/>
    </xf>
    <xf numFmtId="0" fontId="94" fillId="0" borderId="26" xfId="0" applyFont="1" applyFill="1" applyBorder="1" applyAlignment="1">
      <alignment horizontal="center" vertical="center" textRotation="255"/>
    </xf>
    <xf numFmtId="0" fontId="94" fillId="0" borderId="50" xfId="0" applyFont="1" applyFill="1" applyBorder="1" applyAlignment="1">
      <alignment horizontal="center" vertical="center" textRotation="255"/>
    </xf>
    <xf numFmtId="0" fontId="94" fillId="0" borderId="46" xfId="0" applyFont="1" applyFill="1" applyBorder="1" applyAlignment="1">
      <alignment horizontal="center" vertical="center" textRotation="255"/>
    </xf>
    <xf numFmtId="176" fontId="94" fillId="0" borderId="0" xfId="0" applyNumberFormat="1" applyFont="1" applyFill="1" applyBorder="1" applyAlignment="1">
      <alignment horizontal="center" vertical="center"/>
    </xf>
    <xf numFmtId="176" fontId="94" fillId="0" borderId="21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center" vertical="center"/>
    </xf>
    <xf numFmtId="0" fontId="94" fillId="0" borderId="28" xfId="0" applyFont="1" applyFill="1" applyBorder="1" applyAlignment="1">
      <alignment vertical="center"/>
    </xf>
    <xf numFmtId="0" fontId="94" fillId="0" borderId="29" xfId="0" applyFont="1" applyFill="1" applyBorder="1" applyAlignment="1">
      <alignment vertical="center"/>
    </xf>
    <xf numFmtId="0" fontId="94" fillId="0" borderId="30" xfId="0" applyFont="1" applyFill="1" applyBorder="1" applyAlignment="1">
      <alignment vertical="center"/>
    </xf>
    <xf numFmtId="0" fontId="94" fillId="0" borderId="29" xfId="0" applyFont="1" applyFill="1" applyBorder="1" applyAlignment="1">
      <alignment horizontal="right" vertical="center"/>
    </xf>
    <xf numFmtId="176" fontId="94" fillId="0" borderId="29" xfId="0" applyNumberFormat="1" applyFont="1" applyFill="1" applyBorder="1" applyAlignment="1">
      <alignment horizontal="center" vertical="center"/>
    </xf>
    <xf numFmtId="0" fontId="94" fillId="0" borderId="36" xfId="0" applyFont="1" applyFill="1" applyBorder="1" applyAlignment="1">
      <alignment horizontal="left" vertical="center" wrapText="1"/>
    </xf>
    <xf numFmtId="0" fontId="96" fillId="0" borderId="12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right" vertical="center" shrinkToFit="1"/>
    </xf>
    <xf numFmtId="0" fontId="102" fillId="0" borderId="51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176" fontId="94" fillId="0" borderId="37" xfId="0" applyNumberFormat="1" applyFont="1" applyFill="1" applyBorder="1" applyAlignment="1" applyProtection="1">
      <alignment horizontal="left" vertical="center"/>
      <protection locked="0"/>
    </xf>
    <xf numFmtId="176" fontId="94" fillId="0" borderId="38" xfId="0" applyNumberFormat="1" applyFont="1" applyFill="1" applyBorder="1" applyAlignment="1" applyProtection="1">
      <alignment horizontal="left" vertical="center"/>
      <protection locked="0"/>
    </xf>
    <xf numFmtId="176" fontId="94" fillId="0" borderId="39" xfId="0" applyNumberFormat="1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12" fillId="33" borderId="34" xfId="0" applyNumberFormat="1" applyFont="1" applyFill="1" applyBorder="1" applyAlignment="1" applyProtection="1">
      <alignment vertical="center" wrapText="1"/>
      <protection/>
    </xf>
    <xf numFmtId="49" fontId="12" fillId="33" borderId="16" xfId="0" applyNumberFormat="1" applyFont="1" applyFill="1" applyBorder="1" applyAlignment="1" applyProtection="1">
      <alignment vertical="center" wrapText="1"/>
      <protection/>
    </xf>
    <xf numFmtId="49" fontId="12" fillId="33" borderId="52" xfId="0" applyNumberFormat="1" applyFont="1" applyFill="1" applyBorder="1" applyAlignment="1" applyProtection="1">
      <alignment vertical="center" wrapText="1"/>
      <protection/>
    </xf>
    <xf numFmtId="49" fontId="12" fillId="33" borderId="31" xfId="0" applyNumberFormat="1" applyFont="1" applyFill="1" applyBorder="1" applyAlignment="1" applyProtection="1">
      <alignment vertical="center" wrapText="1"/>
      <protection/>
    </xf>
    <xf numFmtId="49" fontId="12" fillId="33" borderId="0" xfId="0" applyNumberFormat="1" applyFont="1" applyFill="1" applyBorder="1" applyAlignment="1" applyProtection="1">
      <alignment vertical="center" wrapText="1"/>
      <protection/>
    </xf>
    <xf numFmtId="49" fontId="12" fillId="33" borderId="17" xfId="0" applyNumberFormat="1" applyFont="1" applyFill="1" applyBorder="1" applyAlignment="1" applyProtection="1">
      <alignment vertical="center" wrapText="1"/>
      <protection/>
    </xf>
    <xf numFmtId="49" fontId="12" fillId="33" borderId="20" xfId="0" applyNumberFormat="1" applyFont="1" applyFill="1" applyBorder="1" applyAlignment="1" applyProtection="1">
      <alignment vertical="center" wrapText="1"/>
      <protection/>
    </xf>
    <xf numFmtId="49" fontId="12" fillId="33" borderId="21" xfId="0" applyNumberFormat="1" applyFont="1" applyFill="1" applyBorder="1" applyAlignment="1" applyProtection="1">
      <alignment vertical="center" wrapText="1"/>
      <protection/>
    </xf>
    <xf numFmtId="49" fontId="12" fillId="33" borderId="2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77" fontId="12" fillId="0" borderId="33" xfId="0" applyNumberFormat="1" applyFont="1" applyFill="1" applyBorder="1" applyAlignment="1" applyProtection="1">
      <alignment horizontal="center" vertical="center"/>
      <protection/>
    </xf>
    <xf numFmtId="177" fontId="1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 textRotation="255"/>
      <protection/>
    </xf>
    <xf numFmtId="0" fontId="2" fillId="0" borderId="55" xfId="0" applyFont="1" applyFill="1" applyBorder="1" applyAlignment="1" applyProtection="1">
      <alignment horizontal="center" vertical="center" textRotation="255"/>
      <protection/>
    </xf>
    <xf numFmtId="0" fontId="2" fillId="0" borderId="56" xfId="0" applyFont="1" applyFill="1" applyBorder="1" applyAlignment="1" applyProtection="1">
      <alignment horizontal="center" vertical="center" textRotation="255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top" textRotation="255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vertical="center"/>
      <protection/>
    </xf>
    <xf numFmtId="0" fontId="13" fillId="0" borderId="57" xfId="0" applyFont="1" applyFill="1" applyBorder="1" applyAlignment="1" applyProtection="1">
      <alignment vertical="center"/>
      <protection/>
    </xf>
    <xf numFmtId="0" fontId="13" fillId="0" borderId="44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center" shrinkToFit="1"/>
      <protection locked="0"/>
    </xf>
    <xf numFmtId="0" fontId="31" fillId="0" borderId="10" xfId="0" applyFont="1" applyFill="1" applyBorder="1" applyAlignment="1" applyProtection="1">
      <alignment vertical="center" shrinkToFit="1"/>
      <protection locked="0"/>
    </xf>
    <xf numFmtId="0" fontId="31" fillId="0" borderId="13" xfId="0" applyFont="1" applyFill="1" applyBorder="1" applyAlignment="1" applyProtection="1">
      <alignment vertical="center" shrinkToFit="1"/>
      <protection locked="0"/>
    </xf>
    <xf numFmtId="177" fontId="31" fillId="0" borderId="33" xfId="0" applyNumberFormat="1" applyFont="1" applyFill="1" applyBorder="1" applyAlignment="1" applyProtection="1">
      <alignment horizontal="center" vertical="center" wrapText="1"/>
      <protection/>
    </xf>
    <xf numFmtId="177" fontId="31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shrinkToFit="1"/>
      <protection locked="0"/>
    </xf>
    <xf numFmtId="0" fontId="31" fillId="0" borderId="10" xfId="0" applyFont="1" applyFill="1" applyBorder="1" applyAlignment="1" applyProtection="1">
      <alignment horizontal="center" vertical="center" shrinkToFit="1"/>
      <protection locked="0"/>
    </xf>
    <xf numFmtId="0" fontId="31" fillId="0" borderId="13" xfId="0" applyFont="1" applyFill="1" applyBorder="1" applyAlignment="1" applyProtection="1">
      <alignment horizontal="center" vertical="center" shrinkToFit="1"/>
      <protection locked="0"/>
    </xf>
    <xf numFmtId="177" fontId="30" fillId="0" borderId="33" xfId="0" applyNumberFormat="1" applyFont="1" applyFill="1" applyBorder="1" applyAlignment="1" applyProtection="1">
      <alignment horizontal="center" vertical="center"/>
      <protection/>
    </xf>
    <xf numFmtId="177" fontId="30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31" fillId="0" borderId="53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13" xfId="0" applyFont="1" applyFill="1" applyBorder="1" applyAlignment="1" applyProtection="1">
      <alignment horizontal="righ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2" fillId="0" borderId="18" xfId="0" applyFont="1" applyFill="1" applyBorder="1" applyAlignment="1" applyProtection="1">
      <alignment vertical="center"/>
      <protection locked="0"/>
    </xf>
    <xf numFmtId="0" fontId="32" fillId="0" borderId="53" xfId="0" applyFont="1" applyFill="1" applyBorder="1" applyAlignment="1" applyProtection="1">
      <alignment vertical="center"/>
      <protection locked="0"/>
    </xf>
    <xf numFmtId="0" fontId="32" fillId="0" borderId="12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3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176" fontId="12" fillId="0" borderId="65" xfId="0" applyNumberFormat="1" applyFont="1" applyFill="1" applyBorder="1" applyAlignment="1" applyProtection="1">
      <alignment horizontal="center" vertical="center"/>
      <protection locked="0"/>
    </xf>
    <xf numFmtId="176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76" fontId="12" fillId="0" borderId="66" xfId="0" applyNumberFormat="1" applyFont="1" applyFill="1" applyBorder="1" applyAlignment="1" applyProtection="1">
      <alignment horizontal="center" vertical="center"/>
      <protection locked="0"/>
    </xf>
    <xf numFmtId="176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applyProtection="1">
      <alignment vertical="center" wrapText="1"/>
      <protection/>
    </xf>
    <xf numFmtId="0" fontId="4" fillId="0" borderId="68" xfId="0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78" xfId="0" applyFont="1" applyFill="1" applyBorder="1" applyAlignment="1">
      <alignment horizontal="distributed" vertical="center"/>
    </xf>
    <xf numFmtId="49" fontId="12" fillId="0" borderId="34" xfId="0" applyNumberFormat="1" applyFont="1" applyFill="1" applyBorder="1" applyAlignment="1" applyProtection="1">
      <alignment vertical="top" wrapText="1"/>
      <protection locked="0"/>
    </xf>
    <xf numFmtId="49" fontId="12" fillId="0" borderId="16" xfId="0" applyNumberFormat="1" applyFont="1" applyFill="1" applyBorder="1" applyAlignment="1" applyProtection="1">
      <alignment vertical="top" wrapText="1"/>
      <protection locked="0"/>
    </xf>
    <xf numFmtId="49" fontId="12" fillId="0" borderId="25" xfId="0" applyNumberFormat="1" applyFont="1" applyFill="1" applyBorder="1" applyAlignment="1" applyProtection="1">
      <alignment vertical="top" wrapText="1"/>
      <protection locked="0"/>
    </xf>
    <xf numFmtId="49" fontId="12" fillId="0" borderId="31" xfId="0" applyNumberFormat="1" applyFont="1" applyFill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27" xfId="0" applyNumberFormat="1" applyFont="1" applyFill="1" applyBorder="1" applyAlignment="1" applyProtection="1">
      <alignment vertical="top" wrapText="1"/>
      <protection locked="0"/>
    </xf>
    <xf numFmtId="49" fontId="12" fillId="0" borderId="20" xfId="0" applyNumberFormat="1" applyFont="1" applyFill="1" applyBorder="1" applyAlignment="1" applyProtection="1">
      <alignment vertical="top" wrapText="1"/>
      <protection locked="0"/>
    </xf>
    <xf numFmtId="49" fontId="12" fillId="0" borderId="21" xfId="0" applyNumberFormat="1" applyFont="1" applyFill="1" applyBorder="1" applyAlignment="1" applyProtection="1">
      <alignment vertical="top" wrapText="1"/>
      <protection locked="0"/>
    </xf>
    <xf numFmtId="49" fontId="12" fillId="0" borderId="43" xfId="0" applyNumberFormat="1" applyFont="1" applyFill="1" applyBorder="1" applyAlignment="1" applyProtection="1">
      <alignment vertical="top" wrapText="1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49" fontId="0" fillId="0" borderId="43" xfId="0" applyNumberFormat="1" applyFont="1" applyFill="1" applyBorder="1" applyAlignment="1" applyProtection="1">
      <alignment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4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49" fontId="0" fillId="0" borderId="43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27" xfId="0" applyNumberFormat="1" applyFont="1" applyFill="1" applyBorder="1" applyAlignment="1" applyProtection="1">
      <alignment horizontal="left" vertical="top" wrapText="1"/>
      <protection locked="0"/>
    </xf>
    <xf numFmtId="49" fontId="12" fillId="0" borderId="20" xfId="0" applyNumberFormat="1" applyFont="1" applyFill="1" applyBorder="1" applyAlignment="1" applyProtection="1">
      <alignment horizontal="left" vertical="top" wrapText="1"/>
      <protection locked="0"/>
    </xf>
    <xf numFmtId="49" fontId="12" fillId="0" borderId="21" xfId="0" applyNumberFormat="1" applyFont="1" applyFill="1" applyBorder="1" applyAlignment="1" applyProtection="1">
      <alignment horizontal="left" vertical="top" wrapText="1"/>
      <protection locked="0"/>
    </xf>
    <xf numFmtId="49" fontId="12" fillId="0" borderId="4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03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22" fillId="0" borderId="33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89" fillId="0" borderId="39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9"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8</xdr:row>
      <xdr:rowOff>95250</xdr:rowOff>
    </xdr:from>
    <xdr:to>
      <xdr:col>16</xdr:col>
      <xdr:colOff>161925</xdr:colOff>
      <xdr:row>10</xdr:row>
      <xdr:rowOff>85725</xdr:rowOff>
    </xdr:to>
    <xdr:sp>
      <xdr:nvSpPr>
        <xdr:cNvPr id="1" name="左大かっこ 1"/>
        <xdr:cNvSpPr>
          <a:spLocks/>
        </xdr:cNvSpPr>
      </xdr:nvSpPr>
      <xdr:spPr>
        <a:xfrm>
          <a:off x="3800475" y="2076450"/>
          <a:ext cx="38100" cy="504825"/>
        </a:xfrm>
        <a:prstGeom prst="leftBracket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8</xdr:row>
      <xdr:rowOff>95250</xdr:rowOff>
    </xdr:from>
    <xdr:to>
      <xdr:col>33</xdr:col>
      <xdr:colOff>114300</xdr:colOff>
      <xdr:row>10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7105650" y="2076450"/>
          <a:ext cx="57150" cy="504825"/>
        </a:xfrm>
        <a:prstGeom prst="rightBracket">
          <a:avLst>
            <a:gd name="adj" fmla="val -49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9525</xdr:rowOff>
    </xdr:from>
    <xdr:to>
      <xdr:col>34</xdr:col>
      <xdr:colOff>19050</xdr:colOff>
      <xdr:row>27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695325" y="5514975"/>
          <a:ext cx="65722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19050</xdr:rowOff>
    </xdr:from>
    <xdr:to>
      <xdr:col>10</xdr:col>
      <xdr:colOff>28575</xdr:colOff>
      <xdr:row>30</xdr:row>
      <xdr:rowOff>247650</xdr:rowOff>
    </xdr:to>
    <xdr:sp>
      <xdr:nvSpPr>
        <xdr:cNvPr id="4" name="直線コネクタ 5"/>
        <xdr:cNvSpPr>
          <a:spLocks/>
        </xdr:cNvSpPr>
      </xdr:nvSpPr>
      <xdr:spPr>
        <a:xfrm>
          <a:off x="28575" y="7058025"/>
          <a:ext cx="2486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7</xdr:row>
      <xdr:rowOff>95250</xdr:rowOff>
    </xdr:from>
    <xdr:to>
      <xdr:col>16</xdr:col>
      <xdr:colOff>114300</xdr:colOff>
      <xdr:row>9</xdr:row>
      <xdr:rowOff>85725</xdr:rowOff>
    </xdr:to>
    <xdr:sp>
      <xdr:nvSpPr>
        <xdr:cNvPr id="1" name="左大かっこ 1"/>
        <xdr:cNvSpPr>
          <a:spLocks/>
        </xdr:cNvSpPr>
      </xdr:nvSpPr>
      <xdr:spPr>
        <a:xfrm>
          <a:off x="4191000" y="1819275"/>
          <a:ext cx="47625" cy="504825"/>
        </a:xfrm>
        <a:prstGeom prst="leftBracket">
          <a:avLst>
            <a:gd name="adj" fmla="val -49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7</xdr:row>
      <xdr:rowOff>104775</xdr:rowOff>
    </xdr:from>
    <xdr:to>
      <xdr:col>33</xdr:col>
      <xdr:colOff>142875</xdr:colOff>
      <xdr:row>9</xdr:row>
      <xdr:rowOff>95250</xdr:rowOff>
    </xdr:to>
    <xdr:sp>
      <xdr:nvSpPr>
        <xdr:cNvPr id="2" name="右大かっこ 2"/>
        <xdr:cNvSpPr>
          <a:spLocks/>
        </xdr:cNvSpPr>
      </xdr:nvSpPr>
      <xdr:spPr>
        <a:xfrm>
          <a:off x="7572375" y="1828800"/>
          <a:ext cx="57150" cy="504825"/>
        </a:xfrm>
        <a:prstGeom prst="rightBracket">
          <a:avLst>
            <a:gd name="adj" fmla="val -49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33</xdr:col>
      <xdr:colOff>190500</xdr:colOff>
      <xdr:row>25</xdr:row>
      <xdr:rowOff>238125</xdr:rowOff>
    </xdr:to>
    <xdr:sp>
      <xdr:nvSpPr>
        <xdr:cNvPr id="3" name="直線コネクタ 4"/>
        <xdr:cNvSpPr>
          <a:spLocks/>
        </xdr:cNvSpPr>
      </xdr:nvSpPr>
      <xdr:spPr>
        <a:xfrm>
          <a:off x="1133475" y="5257800"/>
          <a:ext cx="6543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10</xdr:col>
      <xdr:colOff>9525</xdr:colOff>
      <xdr:row>30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525" y="6800850"/>
          <a:ext cx="29241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11</xdr:row>
      <xdr:rowOff>285750</xdr:rowOff>
    </xdr:from>
    <xdr:to>
      <xdr:col>30</xdr:col>
      <xdr:colOff>95250</xdr:colOff>
      <xdr:row>14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8448675" y="3429000"/>
          <a:ext cx="2219325" cy="752475"/>
        </a:xfrm>
        <a:prstGeom prst="wedgeRoundRectCallout">
          <a:avLst>
            <a:gd name="adj1" fmla="val -37689"/>
            <a:gd name="adj2" fmla="val -83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夜の活動の指導は各団体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でお願いします。（センター職員はつきません。）</a:t>
          </a:r>
        </a:p>
      </xdr:txBody>
    </xdr:sp>
    <xdr:clientData/>
  </xdr:twoCellAnchor>
  <xdr:twoCellAnchor>
    <xdr:from>
      <xdr:col>11</xdr:col>
      <xdr:colOff>333375</xdr:colOff>
      <xdr:row>16</xdr:row>
      <xdr:rowOff>171450</xdr:rowOff>
    </xdr:from>
    <xdr:to>
      <xdr:col>21</xdr:col>
      <xdr:colOff>28575</xdr:colOff>
      <xdr:row>19</xdr:row>
      <xdr:rowOff>85725</xdr:rowOff>
    </xdr:to>
    <xdr:sp>
      <xdr:nvSpPr>
        <xdr:cNvPr id="2" name="AutoShape 12"/>
        <xdr:cNvSpPr>
          <a:spLocks/>
        </xdr:cNvSpPr>
      </xdr:nvSpPr>
      <xdr:spPr>
        <a:xfrm>
          <a:off x="4210050" y="4743450"/>
          <a:ext cx="3219450" cy="771525"/>
        </a:xfrm>
        <a:prstGeom prst="wedgeRoundRectCallout">
          <a:avLst>
            <a:gd name="adj1" fmla="val -51185"/>
            <a:gd name="adj2" fmla="val -117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食数及びメニュー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を必ず明記（弁当・持参弁当の別，和食・洋食の別，Ａ・Ｂ・Ｃの別）</a:t>
          </a:r>
        </a:p>
      </xdr:txBody>
    </xdr:sp>
    <xdr:clientData/>
  </xdr:twoCellAnchor>
  <xdr:twoCellAnchor>
    <xdr:from>
      <xdr:col>17</xdr:col>
      <xdr:colOff>104775</xdr:colOff>
      <xdr:row>11</xdr:row>
      <xdr:rowOff>247650</xdr:rowOff>
    </xdr:from>
    <xdr:to>
      <xdr:col>22</xdr:col>
      <xdr:colOff>161925</xdr:colOff>
      <xdr:row>14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6096000" y="3390900"/>
          <a:ext cx="1819275" cy="771525"/>
        </a:xfrm>
        <a:prstGeom prst="wedgeRoundRectCallout">
          <a:avLst>
            <a:gd name="adj1" fmla="val -44476"/>
            <a:gd name="adj2" fmla="val -122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テントの張数，野外炊飯の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  <xdr:twoCellAnchor>
    <xdr:from>
      <xdr:col>8</xdr:col>
      <xdr:colOff>114300</xdr:colOff>
      <xdr:row>5</xdr:row>
      <xdr:rowOff>114300</xdr:rowOff>
    </xdr:from>
    <xdr:to>
      <xdr:col>13</xdr:col>
      <xdr:colOff>314325</xdr:colOff>
      <xdr:row>7</xdr:row>
      <xdr:rowOff>276225</xdr:rowOff>
    </xdr:to>
    <xdr:sp>
      <xdr:nvSpPr>
        <xdr:cNvPr id="4" name="AutoShape 11"/>
        <xdr:cNvSpPr>
          <a:spLocks/>
        </xdr:cNvSpPr>
      </xdr:nvSpPr>
      <xdr:spPr>
        <a:xfrm>
          <a:off x="2933700" y="1543050"/>
          <a:ext cx="1962150" cy="733425"/>
        </a:xfrm>
        <a:prstGeom prst="wedgeRoundRectCallout">
          <a:avLst>
            <a:gd name="adj1" fmla="val -61148"/>
            <a:gd name="adj2" fmla="val 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野外活動は，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  <xdr:twoCellAnchor>
    <xdr:from>
      <xdr:col>17</xdr:col>
      <xdr:colOff>352425</xdr:colOff>
      <xdr:row>5</xdr:row>
      <xdr:rowOff>76200</xdr:rowOff>
    </xdr:from>
    <xdr:to>
      <xdr:col>23</xdr:col>
      <xdr:colOff>47625</xdr:colOff>
      <xdr:row>7</xdr:row>
      <xdr:rowOff>266700</xdr:rowOff>
    </xdr:to>
    <xdr:sp>
      <xdr:nvSpPr>
        <xdr:cNvPr id="5" name="AutoShape 11"/>
        <xdr:cNvSpPr>
          <a:spLocks/>
        </xdr:cNvSpPr>
      </xdr:nvSpPr>
      <xdr:spPr>
        <a:xfrm>
          <a:off x="6343650" y="1504950"/>
          <a:ext cx="1809750" cy="762000"/>
        </a:xfrm>
        <a:prstGeom prst="wedgeRoundRectCallout">
          <a:avLst>
            <a:gd name="adj1" fmla="val 81935"/>
            <a:gd name="adj2" fmla="val -51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借用物（天体望遠鏡・スコープ・双眼鏡・星座早見表・</a:t>
          </a:r>
          <a:r>
            <a:rPr lang="en-US" cap="none" sz="1200" b="1" i="0" u="none" baseline="0">
              <a:solidFill>
                <a:srgbClr val="000000"/>
              </a:solidFill>
            </a:rPr>
            <a:t>DVD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）を明記</a:t>
          </a:r>
        </a:p>
      </xdr:txBody>
    </xdr:sp>
    <xdr:clientData/>
  </xdr:twoCellAnchor>
  <xdr:twoCellAnchor>
    <xdr:from>
      <xdr:col>4</xdr:col>
      <xdr:colOff>247650</xdr:colOff>
      <xdr:row>15</xdr:row>
      <xdr:rowOff>247650</xdr:rowOff>
    </xdr:from>
    <xdr:to>
      <xdr:col>11</xdr:col>
      <xdr:colOff>9525</xdr:colOff>
      <xdr:row>19</xdr:row>
      <xdr:rowOff>66675</xdr:rowOff>
    </xdr:to>
    <xdr:sp>
      <xdr:nvSpPr>
        <xdr:cNvPr id="6" name="AutoShape 11"/>
        <xdr:cNvSpPr>
          <a:spLocks/>
        </xdr:cNvSpPr>
      </xdr:nvSpPr>
      <xdr:spPr>
        <a:xfrm>
          <a:off x="1657350" y="4533900"/>
          <a:ext cx="2228850" cy="962025"/>
        </a:xfrm>
        <a:prstGeom prst="wedgeRoundRectCallout">
          <a:avLst>
            <a:gd name="adj1" fmla="val 11574"/>
            <a:gd name="adj2" fmla="val -108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ニュースポーツは具体的活動名及び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180975</xdr:rowOff>
    </xdr:from>
    <xdr:to>
      <xdr:col>10</xdr:col>
      <xdr:colOff>266700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4448175"/>
          <a:ext cx="6553200" cy="1590675"/>
        </a:xfrm>
        <a:prstGeom prst="wedgeRoundRectCallout">
          <a:avLst>
            <a:gd name="adj1" fmla="val -31986"/>
            <a:gd name="adj2" fmla="val -77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下記のアレルゲン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品目の他にアレルゲンがある場合も，対象となる食材を全て記入してください。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卵、乳、小麦、そば、落花生、えび、かに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あわび、いか、いくら、さけ、さば、カシューナッツ、牛肉、豚肉、鶏肉、ごま、大豆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ゼラチン、くるみ、まつたけ、やまいも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オレンジ、キウイフルーツ、バナナ、もも、りんご、アーモンド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</a:p>
      </xdr:txBody>
    </xdr:sp>
    <xdr:clientData/>
  </xdr:twoCellAnchor>
  <xdr:twoCellAnchor>
    <xdr:from>
      <xdr:col>12</xdr:col>
      <xdr:colOff>28575</xdr:colOff>
      <xdr:row>11</xdr:row>
      <xdr:rowOff>104775</xdr:rowOff>
    </xdr:from>
    <xdr:to>
      <xdr:col>12</xdr:col>
      <xdr:colOff>409575</xdr:colOff>
      <xdr:row>12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7562850" y="2990850"/>
          <a:ext cx="390525" cy="133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</xdr:row>
      <xdr:rowOff>38100</xdr:rowOff>
    </xdr:from>
    <xdr:to>
      <xdr:col>15</xdr:col>
      <xdr:colOff>85725</xdr:colOff>
      <xdr:row>4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7934325" y="409575"/>
          <a:ext cx="1409700" cy="523875"/>
        </a:xfrm>
        <a:prstGeom prst="rect">
          <a:avLst/>
        </a:prstGeom>
        <a:solidFill>
          <a:srgbClr val="4F81BD">
            <a:alpha val="2000"/>
          </a:srgbClr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82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1" width="9.00390625" style="138" customWidth="1"/>
    <col min="2" max="28" width="2.625" style="138" customWidth="1"/>
    <col min="29" max="32" width="2.50390625" style="138" customWidth="1"/>
    <col min="33" max="34" width="2.625" style="138" customWidth="1"/>
    <col min="35" max="35" width="1.625" style="138" customWidth="1"/>
    <col min="36" max="36" width="0.6171875" style="138" customWidth="1"/>
    <col min="37" max="16384" width="9.00390625" style="138" customWidth="1"/>
  </cols>
  <sheetData>
    <row r="1" ht="20.25" customHeight="1">
      <c r="A1" s="138" t="s">
        <v>247</v>
      </c>
    </row>
    <row r="2" s="107" customFormat="1" ht="20.25" customHeight="1">
      <c r="A2" s="107" t="s">
        <v>248</v>
      </c>
    </row>
    <row r="3" spans="7:25" s="107" customFormat="1" ht="26.25" customHeight="1">
      <c r="G3" s="207" t="s">
        <v>262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7:25" s="107" customFormat="1" ht="8.25" customHeight="1"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24:34" s="107" customFormat="1" ht="20.25" customHeight="1">
      <c r="X5" s="206" t="s">
        <v>224</v>
      </c>
      <c r="Y5" s="206"/>
      <c r="Z5" s="208"/>
      <c r="AA5" s="208"/>
      <c r="AB5" s="111" t="s">
        <v>18</v>
      </c>
      <c r="AC5" s="208"/>
      <c r="AD5" s="208"/>
      <c r="AE5" s="111" t="s">
        <v>19</v>
      </c>
      <c r="AF5" s="208"/>
      <c r="AG5" s="208"/>
      <c r="AH5" s="111" t="s">
        <v>20</v>
      </c>
    </row>
    <row r="6" s="107" customFormat="1" ht="20.25" customHeight="1">
      <c r="A6" s="107" t="s">
        <v>97</v>
      </c>
    </row>
    <row r="7" spans="13:34" s="107" customFormat="1" ht="20.25" customHeight="1">
      <c r="M7" s="206" t="s">
        <v>99</v>
      </c>
      <c r="N7" s="206"/>
      <c r="O7" s="206"/>
      <c r="P7" s="197" t="s">
        <v>98</v>
      </c>
      <c r="Q7" s="197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</row>
    <row r="8" spans="16:34" s="107" customFormat="1" ht="20.25" customHeight="1">
      <c r="P8" s="197" t="s">
        <v>100</v>
      </c>
      <c r="Q8" s="197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</row>
    <row r="9" spans="12:34" s="107" customFormat="1" ht="20.25" customHeight="1">
      <c r="L9" s="112"/>
      <c r="R9" s="211" t="s">
        <v>249</v>
      </c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2:34" s="107" customFormat="1" ht="20.25" customHeight="1">
      <c r="L10" s="1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</row>
    <row r="11" spans="18:34" s="107" customFormat="1" ht="15" customHeight="1"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</row>
    <row r="12" s="107" customFormat="1" ht="20.25" customHeight="1">
      <c r="A12" s="137" t="s">
        <v>266</v>
      </c>
    </row>
    <row r="13" spans="1:34" s="107" customFormat="1" ht="20.25" customHeight="1">
      <c r="A13" s="213" t="s">
        <v>250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</row>
    <row r="14" spans="1:34" s="107" customFormat="1" ht="20.2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</row>
    <row r="15" spans="1:34" s="107" customFormat="1" ht="20.25" customHeight="1">
      <c r="A15" s="215" t="s">
        <v>253</v>
      </c>
      <c r="B15" s="139" t="s">
        <v>101</v>
      </c>
      <c r="C15" s="217"/>
      <c r="D15" s="217"/>
      <c r="E15" s="129" t="s">
        <v>43</v>
      </c>
      <c r="F15" s="217"/>
      <c r="G15" s="217"/>
      <c r="H15" s="129"/>
      <c r="I15" s="129"/>
      <c r="J15" s="129"/>
      <c r="K15" s="129"/>
      <c r="L15" s="129"/>
      <c r="M15" s="129"/>
      <c r="N15" s="129"/>
      <c r="O15" s="129"/>
      <c r="P15" s="218" t="s">
        <v>102</v>
      </c>
      <c r="Q15" s="218"/>
      <c r="R15" s="140" t="s">
        <v>22</v>
      </c>
      <c r="S15" s="217"/>
      <c r="T15" s="217"/>
      <c r="U15" s="129" t="s">
        <v>23</v>
      </c>
      <c r="V15" s="217"/>
      <c r="W15" s="217"/>
      <c r="X15" s="129" t="s">
        <v>43</v>
      </c>
      <c r="Y15" s="217"/>
      <c r="Z15" s="217"/>
      <c r="AA15" s="217"/>
      <c r="AB15" s="129"/>
      <c r="AC15" s="129"/>
      <c r="AD15" s="129"/>
      <c r="AE15" s="129"/>
      <c r="AF15" s="129"/>
      <c r="AG15" s="129"/>
      <c r="AH15" s="130"/>
    </row>
    <row r="16" spans="1:34" s="107" customFormat="1" ht="20.25" customHeight="1">
      <c r="A16" s="216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20"/>
    </row>
    <row r="17" spans="1:34" s="107" customFormat="1" ht="39.75" customHeight="1">
      <c r="A17" s="118" t="s">
        <v>251</v>
      </c>
      <c r="B17" s="119"/>
      <c r="C17" s="221" t="s">
        <v>252</v>
      </c>
      <c r="D17" s="221"/>
      <c r="E17" s="221"/>
      <c r="F17" s="221"/>
      <c r="G17" s="222"/>
      <c r="H17" s="222"/>
      <c r="I17" s="222"/>
      <c r="J17" s="120" t="s">
        <v>103</v>
      </c>
      <c r="K17" s="120"/>
      <c r="L17" s="221"/>
      <c r="M17" s="221"/>
      <c r="N17" s="221"/>
      <c r="O17" s="221"/>
      <c r="P17" s="222"/>
      <c r="Q17" s="222"/>
      <c r="R17" s="222"/>
      <c r="S17" s="120"/>
      <c r="T17" s="120"/>
      <c r="U17" s="120"/>
      <c r="V17" s="221"/>
      <c r="W17" s="221"/>
      <c r="X17" s="223"/>
      <c r="Y17" s="223"/>
      <c r="Z17" s="223"/>
      <c r="AA17" s="120"/>
      <c r="AB17" s="120"/>
      <c r="AC17" s="120"/>
      <c r="AD17" s="120"/>
      <c r="AE17" s="120"/>
      <c r="AF17" s="120"/>
      <c r="AG17" s="120"/>
      <c r="AH17" s="121"/>
    </row>
    <row r="18" spans="1:34" s="107" customFormat="1" ht="20.25" customHeight="1">
      <c r="A18" s="224" t="s">
        <v>254</v>
      </c>
      <c r="B18" s="225" t="s">
        <v>267</v>
      </c>
      <c r="C18" s="122" t="s">
        <v>104</v>
      </c>
      <c r="D18" s="226" t="s">
        <v>105</v>
      </c>
      <c r="E18" s="226"/>
      <c r="F18" s="226"/>
      <c r="G18" s="227"/>
      <c r="H18" s="123"/>
      <c r="I18" s="123"/>
      <c r="J18" s="124" t="s">
        <v>22</v>
      </c>
      <c r="K18" s="228"/>
      <c r="L18" s="228"/>
      <c r="M18" s="228"/>
      <c r="N18" s="114" t="s">
        <v>103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s="107" customFormat="1" ht="20.25" customHeight="1">
      <c r="A19" s="224"/>
      <c r="B19" s="225"/>
      <c r="C19" s="122" t="s">
        <v>94</v>
      </c>
      <c r="D19" s="229" t="s">
        <v>106</v>
      </c>
      <c r="E19" s="229"/>
      <c r="F19" s="229"/>
      <c r="G19" s="230"/>
      <c r="H19" s="123"/>
      <c r="I19" s="123"/>
      <c r="J19" s="124" t="s">
        <v>22</v>
      </c>
      <c r="K19" s="228"/>
      <c r="L19" s="228"/>
      <c r="M19" s="228"/>
      <c r="N19" s="114" t="s">
        <v>103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5"/>
    </row>
    <row r="20" spans="1:34" s="107" customFormat="1" ht="20.25" customHeight="1">
      <c r="A20" s="224"/>
      <c r="B20" s="225"/>
      <c r="C20" s="122" t="s">
        <v>95</v>
      </c>
      <c r="D20" s="229" t="s">
        <v>108</v>
      </c>
      <c r="E20" s="229"/>
      <c r="F20" s="229"/>
      <c r="G20" s="230"/>
      <c r="H20" s="123"/>
      <c r="I20" s="123"/>
      <c r="J20" s="124" t="s">
        <v>22</v>
      </c>
      <c r="K20" s="228"/>
      <c r="L20" s="228"/>
      <c r="M20" s="228"/>
      <c r="N20" s="114" t="s">
        <v>103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s="107" customFormat="1" ht="20.25" customHeight="1">
      <c r="A21" s="224"/>
      <c r="B21" s="225"/>
      <c r="C21" s="125" t="s">
        <v>96</v>
      </c>
      <c r="D21" s="231" t="s">
        <v>255</v>
      </c>
      <c r="E21" s="231"/>
      <c r="F21" s="231"/>
      <c r="G21" s="232"/>
      <c r="H21" s="126"/>
      <c r="I21" s="126"/>
      <c r="J21" s="127" t="s">
        <v>22</v>
      </c>
      <c r="K21" s="233"/>
      <c r="L21" s="233"/>
      <c r="M21" s="233"/>
      <c r="N21" s="116" t="s">
        <v>103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</row>
    <row r="22" spans="1:34" s="107" customFormat="1" ht="20.25" customHeight="1">
      <c r="A22" s="224"/>
      <c r="B22" s="225" t="s">
        <v>268</v>
      </c>
      <c r="C22" s="122" t="s">
        <v>104</v>
      </c>
      <c r="D22" s="229" t="s">
        <v>109</v>
      </c>
      <c r="E22" s="229"/>
      <c r="F22" s="229"/>
      <c r="G22" s="230"/>
      <c r="H22" s="234"/>
      <c r="I22" s="234"/>
      <c r="J22" s="114" t="s">
        <v>19</v>
      </c>
      <c r="K22" s="234"/>
      <c r="L22" s="234"/>
      <c r="M22" s="114" t="s">
        <v>25</v>
      </c>
      <c r="N22" s="234"/>
      <c r="O22" s="234"/>
      <c r="P22" s="114" t="s">
        <v>110</v>
      </c>
      <c r="Q22" s="234"/>
      <c r="R22" s="234"/>
      <c r="S22" s="114" t="s">
        <v>111</v>
      </c>
      <c r="T22" s="114"/>
      <c r="U22" s="234"/>
      <c r="V22" s="234"/>
      <c r="W22" s="114" t="s">
        <v>19</v>
      </c>
      <c r="X22" s="234"/>
      <c r="Y22" s="234"/>
      <c r="Z22" s="114" t="s">
        <v>25</v>
      </c>
      <c r="AA22" s="234"/>
      <c r="AB22" s="234"/>
      <c r="AC22" s="114" t="s">
        <v>110</v>
      </c>
      <c r="AD22" s="234"/>
      <c r="AE22" s="234"/>
      <c r="AF22" s="114" t="s">
        <v>112</v>
      </c>
      <c r="AG22" s="114"/>
      <c r="AH22" s="115"/>
    </row>
    <row r="23" spans="1:34" s="107" customFormat="1" ht="20.25" customHeight="1">
      <c r="A23" s="224"/>
      <c r="B23" s="225"/>
      <c r="C23" s="122" t="s">
        <v>94</v>
      </c>
      <c r="D23" s="229" t="s">
        <v>113</v>
      </c>
      <c r="E23" s="229"/>
      <c r="F23" s="229"/>
      <c r="G23" s="230"/>
      <c r="H23" s="234"/>
      <c r="I23" s="234"/>
      <c r="J23" s="114" t="s">
        <v>19</v>
      </c>
      <c r="K23" s="234"/>
      <c r="L23" s="234"/>
      <c r="M23" s="114" t="s">
        <v>25</v>
      </c>
      <c r="N23" s="234"/>
      <c r="O23" s="234"/>
      <c r="P23" s="114" t="s">
        <v>110</v>
      </c>
      <c r="Q23" s="234"/>
      <c r="R23" s="234"/>
      <c r="S23" s="114" t="s">
        <v>111</v>
      </c>
      <c r="T23" s="114"/>
      <c r="U23" s="234"/>
      <c r="V23" s="234"/>
      <c r="W23" s="114" t="s">
        <v>19</v>
      </c>
      <c r="X23" s="234"/>
      <c r="Y23" s="234"/>
      <c r="Z23" s="114" t="s">
        <v>25</v>
      </c>
      <c r="AA23" s="234"/>
      <c r="AB23" s="234"/>
      <c r="AC23" s="114" t="s">
        <v>110</v>
      </c>
      <c r="AD23" s="234"/>
      <c r="AE23" s="234"/>
      <c r="AF23" s="114" t="s">
        <v>112</v>
      </c>
      <c r="AG23" s="114"/>
      <c r="AH23" s="115"/>
    </row>
    <row r="24" spans="1:34" s="107" customFormat="1" ht="20.25" customHeight="1">
      <c r="A24" s="224"/>
      <c r="B24" s="225"/>
      <c r="C24" s="122" t="s">
        <v>95</v>
      </c>
      <c r="D24" s="229" t="s">
        <v>256</v>
      </c>
      <c r="E24" s="229"/>
      <c r="F24" s="229"/>
      <c r="G24" s="230"/>
      <c r="H24" s="234"/>
      <c r="I24" s="234"/>
      <c r="J24" s="114" t="s">
        <v>19</v>
      </c>
      <c r="K24" s="234"/>
      <c r="L24" s="234"/>
      <c r="M24" s="114" t="s">
        <v>25</v>
      </c>
      <c r="N24" s="234"/>
      <c r="O24" s="234"/>
      <c r="P24" s="114" t="s">
        <v>110</v>
      </c>
      <c r="Q24" s="234"/>
      <c r="R24" s="234"/>
      <c r="S24" s="114" t="s">
        <v>111</v>
      </c>
      <c r="T24" s="114"/>
      <c r="U24" s="234"/>
      <c r="V24" s="234"/>
      <c r="W24" s="114" t="s">
        <v>19</v>
      </c>
      <c r="X24" s="234"/>
      <c r="Y24" s="234"/>
      <c r="Z24" s="114" t="s">
        <v>25</v>
      </c>
      <c r="AA24" s="234"/>
      <c r="AB24" s="234"/>
      <c r="AC24" s="114" t="s">
        <v>110</v>
      </c>
      <c r="AD24" s="234"/>
      <c r="AE24" s="234"/>
      <c r="AF24" s="114" t="s">
        <v>112</v>
      </c>
      <c r="AG24" s="114"/>
      <c r="AH24" s="115"/>
    </row>
    <row r="25" spans="1:34" s="107" customFormat="1" ht="20.25" customHeight="1">
      <c r="A25" s="224"/>
      <c r="B25" s="225"/>
      <c r="C25" s="122" t="s">
        <v>96</v>
      </c>
      <c r="D25" s="229" t="s">
        <v>114</v>
      </c>
      <c r="E25" s="229"/>
      <c r="F25" s="229"/>
      <c r="G25" s="230"/>
      <c r="H25" s="234"/>
      <c r="I25" s="234"/>
      <c r="J25" s="114" t="s">
        <v>19</v>
      </c>
      <c r="K25" s="234"/>
      <c r="L25" s="234"/>
      <c r="M25" s="114" t="s">
        <v>25</v>
      </c>
      <c r="N25" s="234"/>
      <c r="O25" s="234"/>
      <c r="P25" s="114" t="s">
        <v>110</v>
      </c>
      <c r="Q25" s="234"/>
      <c r="R25" s="234"/>
      <c r="S25" s="114" t="s">
        <v>111</v>
      </c>
      <c r="T25" s="114"/>
      <c r="U25" s="234"/>
      <c r="V25" s="234"/>
      <c r="W25" s="114" t="s">
        <v>19</v>
      </c>
      <c r="X25" s="234"/>
      <c r="Y25" s="234"/>
      <c r="Z25" s="114" t="s">
        <v>25</v>
      </c>
      <c r="AA25" s="234"/>
      <c r="AB25" s="234"/>
      <c r="AC25" s="114" t="s">
        <v>110</v>
      </c>
      <c r="AD25" s="234"/>
      <c r="AE25" s="234"/>
      <c r="AF25" s="114" t="s">
        <v>112</v>
      </c>
      <c r="AG25" s="114"/>
      <c r="AH25" s="115"/>
    </row>
    <row r="26" spans="1:34" s="107" customFormat="1" ht="20.25" customHeight="1">
      <c r="A26" s="224"/>
      <c r="B26" s="225"/>
      <c r="C26" s="122" t="s">
        <v>257</v>
      </c>
      <c r="D26" s="229" t="s">
        <v>115</v>
      </c>
      <c r="E26" s="229"/>
      <c r="F26" s="229"/>
      <c r="G26" s="230"/>
      <c r="H26" s="234"/>
      <c r="I26" s="234"/>
      <c r="J26" s="114" t="s">
        <v>19</v>
      </c>
      <c r="K26" s="234"/>
      <c r="L26" s="234"/>
      <c r="M26" s="114" t="s">
        <v>25</v>
      </c>
      <c r="N26" s="234"/>
      <c r="O26" s="234"/>
      <c r="P26" s="114" t="s">
        <v>110</v>
      </c>
      <c r="Q26" s="234"/>
      <c r="R26" s="234"/>
      <c r="S26" s="114" t="s">
        <v>111</v>
      </c>
      <c r="T26" s="114"/>
      <c r="U26" s="234"/>
      <c r="V26" s="234"/>
      <c r="W26" s="114" t="s">
        <v>19</v>
      </c>
      <c r="X26" s="234"/>
      <c r="Y26" s="234"/>
      <c r="Z26" s="114" t="s">
        <v>25</v>
      </c>
      <c r="AA26" s="234"/>
      <c r="AB26" s="234"/>
      <c r="AC26" s="114" t="s">
        <v>110</v>
      </c>
      <c r="AD26" s="234"/>
      <c r="AE26" s="234"/>
      <c r="AF26" s="114" t="s">
        <v>112</v>
      </c>
      <c r="AG26" s="114"/>
      <c r="AH26" s="115"/>
    </row>
    <row r="27" spans="1:34" s="107" customFormat="1" ht="19.5" customHeight="1">
      <c r="A27" s="224"/>
      <c r="B27" s="225"/>
      <c r="C27" s="125" t="s">
        <v>258</v>
      </c>
      <c r="D27" s="231" t="s">
        <v>259</v>
      </c>
      <c r="E27" s="231"/>
      <c r="F27" s="231"/>
      <c r="G27" s="232"/>
      <c r="H27" s="235"/>
      <c r="I27" s="236"/>
      <c r="J27" s="116" t="s">
        <v>19</v>
      </c>
      <c r="K27" s="236"/>
      <c r="L27" s="236"/>
      <c r="M27" s="116" t="s">
        <v>25</v>
      </c>
      <c r="N27" s="236"/>
      <c r="O27" s="236"/>
      <c r="P27" s="116" t="s">
        <v>110</v>
      </c>
      <c r="Q27" s="236"/>
      <c r="R27" s="236"/>
      <c r="S27" s="116" t="s">
        <v>111</v>
      </c>
      <c r="T27" s="116"/>
      <c r="U27" s="236"/>
      <c r="V27" s="236"/>
      <c r="W27" s="116" t="s">
        <v>19</v>
      </c>
      <c r="X27" s="236"/>
      <c r="Y27" s="236"/>
      <c r="Z27" s="116" t="s">
        <v>25</v>
      </c>
      <c r="AA27" s="236"/>
      <c r="AB27" s="236"/>
      <c r="AC27" s="116" t="s">
        <v>110</v>
      </c>
      <c r="AD27" s="236"/>
      <c r="AE27" s="236"/>
      <c r="AF27" s="116" t="s">
        <v>112</v>
      </c>
      <c r="AG27" s="116"/>
      <c r="AH27" s="117"/>
    </row>
    <row r="28" spans="1:34" s="107" customFormat="1" ht="20.25" customHeight="1">
      <c r="A28" s="213" t="s">
        <v>116</v>
      </c>
      <c r="B28" s="213" t="s">
        <v>46</v>
      </c>
      <c r="C28" s="213"/>
      <c r="D28" s="213"/>
      <c r="E28" s="213" t="s">
        <v>47</v>
      </c>
      <c r="F28" s="213"/>
      <c r="G28" s="213"/>
      <c r="H28" s="213" t="s">
        <v>48</v>
      </c>
      <c r="I28" s="213"/>
      <c r="J28" s="213"/>
      <c r="K28" s="128"/>
      <c r="L28" s="129"/>
      <c r="M28" s="218" t="s">
        <v>117</v>
      </c>
      <c r="N28" s="218"/>
      <c r="O28" s="218"/>
      <c r="P28" s="218"/>
      <c r="Q28" s="130"/>
      <c r="R28" s="217"/>
      <c r="S28" s="238"/>
      <c r="T28" s="218" t="s">
        <v>118</v>
      </c>
      <c r="U28" s="217"/>
      <c r="V28" s="217"/>
      <c r="W28" s="218" t="s">
        <v>20</v>
      </c>
      <c r="X28" s="217"/>
      <c r="Y28" s="217"/>
      <c r="Z28" s="218" t="s">
        <v>110</v>
      </c>
      <c r="AA28" s="217"/>
      <c r="AB28" s="217"/>
      <c r="AC28" s="218" t="s">
        <v>119</v>
      </c>
      <c r="AD28" s="129"/>
      <c r="AE28" s="129"/>
      <c r="AF28" s="129"/>
      <c r="AG28" s="129"/>
      <c r="AH28" s="130"/>
    </row>
    <row r="29" spans="1:34" s="107" customFormat="1" ht="20.2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131"/>
      <c r="L29" s="116"/>
      <c r="M29" s="237"/>
      <c r="N29" s="237"/>
      <c r="O29" s="237"/>
      <c r="P29" s="237"/>
      <c r="Q29" s="183"/>
      <c r="R29" s="239"/>
      <c r="S29" s="239"/>
      <c r="T29" s="237"/>
      <c r="U29" s="236"/>
      <c r="V29" s="236"/>
      <c r="W29" s="237"/>
      <c r="X29" s="236"/>
      <c r="Y29" s="236"/>
      <c r="Z29" s="237"/>
      <c r="AA29" s="236"/>
      <c r="AB29" s="236"/>
      <c r="AC29" s="237"/>
      <c r="AD29" s="116"/>
      <c r="AE29" s="116"/>
      <c r="AF29" s="116"/>
      <c r="AG29" s="116"/>
      <c r="AH29" s="117"/>
    </row>
    <row r="30" spans="1:34" s="107" customFormat="1" ht="20.25" customHeight="1">
      <c r="A30" s="213"/>
      <c r="B30" s="240"/>
      <c r="C30" s="240"/>
      <c r="D30" s="240"/>
      <c r="E30" s="240"/>
      <c r="F30" s="240"/>
      <c r="G30" s="240"/>
      <c r="H30" s="241">
        <f>SUM(B30:E31)</f>
        <v>0</v>
      </c>
      <c r="I30" s="241"/>
      <c r="J30" s="241"/>
      <c r="K30" s="128"/>
      <c r="L30" s="129"/>
      <c r="M30" s="218" t="s">
        <v>120</v>
      </c>
      <c r="N30" s="218"/>
      <c r="O30" s="218"/>
      <c r="P30" s="218"/>
      <c r="Q30" s="130"/>
      <c r="R30" s="217"/>
      <c r="S30" s="238"/>
      <c r="T30" s="218" t="s">
        <v>118</v>
      </c>
      <c r="U30" s="217"/>
      <c r="V30" s="217"/>
      <c r="W30" s="218" t="s">
        <v>20</v>
      </c>
      <c r="X30" s="217"/>
      <c r="Y30" s="217"/>
      <c r="Z30" s="218" t="s">
        <v>110</v>
      </c>
      <c r="AA30" s="217"/>
      <c r="AB30" s="217"/>
      <c r="AC30" s="218" t="s">
        <v>119</v>
      </c>
      <c r="AD30" s="129"/>
      <c r="AE30" s="129"/>
      <c r="AF30" s="129"/>
      <c r="AG30" s="129"/>
      <c r="AH30" s="130"/>
    </row>
    <row r="31" spans="1:34" s="107" customFormat="1" ht="20.25" customHeight="1">
      <c r="A31" s="213"/>
      <c r="B31" s="240"/>
      <c r="C31" s="240"/>
      <c r="D31" s="240"/>
      <c r="E31" s="240"/>
      <c r="F31" s="240"/>
      <c r="G31" s="240"/>
      <c r="H31" s="241"/>
      <c r="I31" s="241"/>
      <c r="J31" s="241"/>
      <c r="K31" s="131"/>
      <c r="L31" s="116"/>
      <c r="M31" s="237"/>
      <c r="N31" s="237"/>
      <c r="O31" s="237"/>
      <c r="P31" s="237"/>
      <c r="Q31" s="183"/>
      <c r="R31" s="239"/>
      <c r="S31" s="239"/>
      <c r="T31" s="237"/>
      <c r="U31" s="236"/>
      <c r="V31" s="236"/>
      <c r="W31" s="237"/>
      <c r="X31" s="236"/>
      <c r="Y31" s="236"/>
      <c r="Z31" s="237"/>
      <c r="AA31" s="236"/>
      <c r="AB31" s="236"/>
      <c r="AC31" s="237"/>
      <c r="AD31" s="116"/>
      <c r="AE31" s="116"/>
      <c r="AF31" s="116"/>
      <c r="AG31" s="116"/>
      <c r="AH31" s="117"/>
    </row>
    <row r="32" spans="1:34" s="107" customFormat="1" ht="20.25" customHeight="1">
      <c r="A32" s="242" t="s">
        <v>296</v>
      </c>
      <c r="B32" s="128"/>
      <c r="C32" s="129"/>
      <c r="D32" s="129"/>
      <c r="E32" s="218" t="s">
        <v>301</v>
      </c>
      <c r="F32" s="218"/>
      <c r="G32" s="243"/>
      <c r="H32" s="243"/>
      <c r="I32" s="243"/>
      <c r="J32" s="243"/>
      <c r="K32" s="243"/>
      <c r="L32" s="129"/>
      <c r="M32" s="218" t="s">
        <v>14</v>
      </c>
      <c r="N32" s="129"/>
      <c r="O32" s="141"/>
      <c r="P32" s="141"/>
      <c r="Q32" s="141"/>
      <c r="R32" s="141"/>
      <c r="S32" s="141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s="107" customFormat="1" ht="20.25" customHeight="1">
      <c r="A33" s="242"/>
      <c r="B33" s="131"/>
      <c r="C33" s="116"/>
      <c r="D33" s="132"/>
      <c r="E33" s="237"/>
      <c r="F33" s="237"/>
      <c r="G33" s="233"/>
      <c r="H33" s="233"/>
      <c r="I33" s="233"/>
      <c r="J33" s="233"/>
      <c r="K33" s="233"/>
      <c r="L33" s="116"/>
      <c r="M33" s="237"/>
      <c r="N33" s="142"/>
      <c r="O33" s="142"/>
      <c r="P33" s="142"/>
      <c r="Q33" s="142"/>
      <c r="R33" s="142"/>
      <c r="S33" s="142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7"/>
    </row>
    <row r="34" spans="1:34" s="112" customFormat="1" ht="20.25" customHeight="1">
      <c r="A34" s="213" t="s">
        <v>299</v>
      </c>
      <c r="B34" s="143" t="s">
        <v>277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</row>
    <row r="35" spans="1:34" s="112" customFormat="1" ht="9.75" customHeight="1">
      <c r="A35" s="21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</row>
    <row r="36" spans="1:34" s="112" customFormat="1" ht="20.25" customHeight="1">
      <c r="A36" s="213"/>
      <c r="B36" s="143"/>
      <c r="C36" s="269" t="s">
        <v>278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1"/>
      <c r="S36" s="269" t="s">
        <v>279</v>
      </c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1"/>
      <c r="AH36" s="144"/>
    </row>
    <row r="37" spans="1:34" s="112" customFormat="1" ht="20.25" customHeight="1">
      <c r="A37" s="213"/>
      <c r="B37" s="143"/>
      <c r="C37" s="200" t="s">
        <v>280</v>
      </c>
      <c r="D37" s="201"/>
      <c r="E37" s="201"/>
      <c r="F37" s="201"/>
      <c r="G37" s="202"/>
      <c r="H37" s="145" t="s">
        <v>281</v>
      </c>
      <c r="I37" s="203">
        <v>200</v>
      </c>
      <c r="J37" s="203"/>
      <c r="K37" s="146" t="s">
        <v>282</v>
      </c>
      <c r="L37" s="147"/>
      <c r="M37" s="204"/>
      <c r="N37" s="204"/>
      <c r="O37" s="148" t="s">
        <v>103</v>
      </c>
      <c r="P37" s="198">
        <f aca="true" t="shared" si="0" ref="P37:P42">I37*M37</f>
        <v>0</v>
      </c>
      <c r="Q37" s="199"/>
      <c r="R37" s="149" t="s">
        <v>14</v>
      </c>
      <c r="S37" s="200" t="s">
        <v>283</v>
      </c>
      <c r="T37" s="201"/>
      <c r="U37" s="201"/>
      <c r="V37" s="202"/>
      <c r="W37" s="203">
        <v>3670</v>
      </c>
      <c r="X37" s="203"/>
      <c r="Y37" s="147" t="s">
        <v>284</v>
      </c>
      <c r="Z37" s="147"/>
      <c r="AA37" s="204"/>
      <c r="AB37" s="204"/>
      <c r="AC37" s="148" t="s">
        <v>285</v>
      </c>
      <c r="AD37" s="150"/>
      <c r="AE37" s="199">
        <f aca="true" t="shared" si="1" ref="AE37:AE42">W37*AA37</f>
        <v>0</v>
      </c>
      <c r="AF37" s="199"/>
      <c r="AG37" s="149" t="s">
        <v>14</v>
      </c>
      <c r="AH37" s="144"/>
    </row>
    <row r="38" spans="1:34" s="112" customFormat="1" ht="20.25" customHeight="1">
      <c r="A38" s="213"/>
      <c r="B38" s="143"/>
      <c r="C38" s="274" t="s">
        <v>286</v>
      </c>
      <c r="D38" s="275"/>
      <c r="E38" s="200" t="s">
        <v>106</v>
      </c>
      <c r="F38" s="201"/>
      <c r="G38" s="202"/>
      <c r="H38" s="145" t="s">
        <v>287</v>
      </c>
      <c r="I38" s="203">
        <v>1080</v>
      </c>
      <c r="J38" s="203"/>
      <c r="K38" s="146" t="s">
        <v>288</v>
      </c>
      <c r="L38" s="147"/>
      <c r="M38" s="204"/>
      <c r="N38" s="204"/>
      <c r="O38" s="148" t="s">
        <v>103</v>
      </c>
      <c r="P38" s="198">
        <f t="shared" si="0"/>
        <v>0</v>
      </c>
      <c r="Q38" s="199"/>
      <c r="R38" s="149" t="s">
        <v>14</v>
      </c>
      <c r="S38" s="200" t="s">
        <v>113</v>
      </c>
      <c r="T38" s="201"/>
      <c r="U38" s="201"/>
      <c r="V38" s="202"/>
      <c r="W38" s="203">
        <v>380</v>
      </c>
      <c r="X38" s="203"/>
      <c r="Y38" s="147" t="s">
        <v>284</v>
      </c>
      <c r="Z38" s="147"/>
      <c r="AA38" s="204"/>
      <c r="AB38" s="204"/>
      <c r="AC38" s="148" t="s">
        <v>285</v>
      </c>
      <c r="AD38" s="150"/>
      <c r="AE38" s="199">
        <f t="shared" si="1"/>
        <v>0</v>
      </c>
      <c r="AF38" s="199"/>
      <c r="AG38" s="149" t="s">
        <v>14</v>
      </c>
      <c r="AH38" s="144"/>
    </row>
    <row r="39" spans="1:34" s="112" customFormat="1" ht="20.25" customHeight="1">
      <c r="A39" s="213"/>
      <c r="B39" s="143"/>
      <c r="C39" s="274"/>
      <c r="D39" s="275"/>
      <c r="E39" s="200" t="s">
        <v>289</v>
      </c>
      <c r="F39" s="201"/>
      <c r="G39" s="202"/>
      <c r="H39" s="145" t="s">
        <v>287</v>
      </c>
      <c r="I39" s="203">
        <v>330</v>
      </c>
      <c r="J39" s="203"/>
      <c r="K39" s="146" t="s">
        <v>288</v>
      </c>
      <c r="L39" s="147"/>
      <c r="M39" s="204"/>
      <c r="N39" s="204"/>
      <c r="O39" s="148" t="s">
        <v>103</v>
      </c>
      <c r="P39" s="198">
        <f t="shared" si="0"/>
        <v>0</v>
      </c>
      <c r="Q39" s="199"/>
      <c r="R39" s="149" t="s">
        <v>14</v>
      </c>
      <c r="S39" s="200" t="s">
        <v>256</v>
      </c>
      <c r="T39" s="201"/>
      <c r="U39" s="201"/>
      <c r="V39" s="202"/>
      <c r="W39" s="203">
        <v>380</v>
      </c>
      <c r="X39" s="203"/>
      <c r="Y39" s="147" t="s">
        <v>284</v>
      </c>
      <c r="Z39" s="147"/>
      <c r="AA39" s="204"/>
      <c r="AB39" s="204"/>
      <c r="AC39" s="148" t="s">
        <v>285</v>
      </c>
      <c r="AD39" s="150"/>
      <c r="AE39" s="199">
        <f t="shared" si="1"/>
        <v>0</v>
      </c>
      <c r="AF39" s="199"/>
      <c r="AG39" s="149" t="s">
        <v>14</v>
      </c>
      <c r="AH39" s="144"/>
    </row>
    <row r="40" spans="1:34" s="112" customFormat="1" ht="20.25" customHeight="1">
      <c r="A40" s="213"/>
      <c r="B40" s="143"/>
      <c r="C40" s="274"/>
      <c r="D40" s="275"/>
      <c r="E40" s="200" t="s">
        <v>108</v>
      </c>
      <c r="F40" s="201"/>
      <c r="G40" s="202"/>
      <c r="H40" s="145" t="s">
        <v>287</v>
      </c>
      <c r="I40" s="203">
        <v>3360</v>
      </c>
      <c r="J40" s="203"/>
      <c r="K40" s="146" t="s">
        <v>288</v>
      </c>
      <c r="L40" s="147"/>
      <c r="M40" s="204"/>
      <c r="N40" s="204"/>
      <c r="O40" s="148" t="s">
        <v>103</v>
      </c>
      <c r="P40" s="198">
        <f t="shared" si="0"/>
        <v>0</v>
      </c>
      <c r="Q40" s="199"/>
      <c r="R40" s="149" t="s">
        <v>14</v>
      </c>
      <c r="S40" s="200" t="s">
        <v>114</v>
      </c>
      <c r="T40" s="201"/>
      <c r="U40" s="201"/>
      <c r="V40" s="202"/>
      <c r="W40" s="203">
        <v>380</v>
      </c>
      <c r="X40" s="203"/>
      <c r="Y40" s="147" t="s">
        <v>284</v>
      </c>
      <c r="Z40" s="147"/>
      <c r="AA40" s="204"/>
      <c r="AB40" s="204"/>
      <c r="AC40" s="148" t="s">
        <v>285</v>
      </c>
      <c r="AD40" s="150"/>
      <c r="AE40" s="199">
        <f t="shared" si="1"/>
        <v>0</v>
      </c>
      <c r="AF40" s="199"/>
      <c r="AG40" s="149" t="s">
        <v>14</v>
      </c>
      <c r="AH40" s="144"/>
    </row>
    <row r="41" spans="1:34" s="112" customFormat="1" ht="20.25" customHeight="1">
      <c r="A41" s="213"/>
      <c r="B41" s="143"/>
      <c r="C41" s="181"/>
      <c r="D41" s="182"/>
      <c r="E41" s="178"/>
      <c r="F41" s="178"/>
      <c r="G41" s="178"/>
      <c r="H41" s="177"/>
      <c r="I41" s="179"/>
      <c r="J41" s="179"/>
      <c r="K41" s="146"/>
      <c r="L41" s="147"/>
      <c r="M41" s="180"/>
      <c r="N41" s="180"/>
      <c r="O41" s="148"/>
      <c r="P41" s="198">
        <f t="shared" si="0"/>
        <v>0</v>
      </c>
      <c r="Q41" s="199"/>
      <c r="R41" s="149"/>
      <c r="S41" s="200" t="s">
        <v>115</v>
      </c>
      <c r="T41" s="201"/>
      <c r="U41" s="201"/>
      <c r="V41" s="202"/>
      <c r="W41" s="203">
        <v>380</v>
      </c>
      <c r="X41" s="203"/>
      <c r="Y41" s="147" t="s">
        <v>284</v>
      </c>
      <c r="Z41" s="147"/>
      <c r="AA41" s="204"/>
      <c r="AB41" s="204"/>
      <c r="AC41" s="148" t="s">
        <v>285</v>
      </c>
      <c r="AD41" s="150"/>
      <c r="AE41" s="199">
        <f t="shared" si="1"/>
        <v>0</v>
      </c>
      <c r="AF41" s="199"/>
      <c r="AG41" s="149" t="s">
        <v>14</v>
      </c>
      <c r="AH41" s="144"/>
    </row>
    <row r="42" spans="1:34" s="112" customFormat="1" ht="20.25" customHeight="1">
      <c r="A42" s="213"/>
      <c r="B42" s="143"/>
      <c r="C42" s="181"/>
      <c r="D42" s="182"/>
      <c r="E42" s="178"/>
      <c r="F42" s="178"/>
      <c r="G42" s="178"/>
      <c r="H42" s="177"/>
      <c r="I42" s="179"/>
      <c r="J42" s="179"/>
      <c r="K42" s="146"/>
      <c r="L42" s="147"/>
      <c r="M42" s="180"/>
      <c r="N42" s="180"/>
      <c r="O42" s="148"/>
      <c r="P42" s="198">
        <f t="shared" si="0"/>
        <v>0</v>
      </c>
      <c r="Q42" s="199"/>
      <c r="R42" s="149"/>
      <c r="S42" s="200" t="s">
        <v>259</v>
      </c>
      <c r="T42" s="201"/>
      <c r="U42" s="201"/>
      <c r="V42" s="202"/>
      <c r="W42" s="203">
        <v>380</v>
      </c>
      <c r="X42" s="203"/>
      <c r="Y42" s="147" t="s">
        <v>284</v>
      </c>
      <c r="Z42" s="147"/>
      <c r="AA42" s="204"/>
      <c r="AB42" s="204"/>
      <c r="AC42" s="148" t="s">
        <v>285</v>
      </c>
      <c r="AD42" s="150"/>
      <c r="AE42" s="199">
        <f t="shared" si="1"/>
        <v>0</v>
      </c>
      <c r="AF42" s="199"/>
      <c r="AG42" s="149" t="s">
        <v>14</v>
      </c>
      <c r="AH42" s="144"/>
    </row>
    <row r="43" spans="1:34" s="112" customFormat="1" ht="20.25" customHeight="1">
      <c r="A43" s="213"/>
      <c r="B43" s="143"/>
      <c r="C43" s="269" t="s">
        <v>290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1"/>
      <c r="P43" s="198">
        <f>SUM(P37:Q42)</f>
        <v>0</v>
      </c>
      <c r="Q43" s="199"/>
      <c r="R43" s="149" t="s">
        <v>14</v>
      </c>
      <c r="S43" s="269" t="s">
        <v>291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1"/>
      <c r="AE43" s="199">
        <f>SUM(AE37:AF42)</f>
        <v>0</v>
      </c>
      <c r="AF43" s="272"/>
      <c r="AG43" s="149" t="s">
        <v>14</v>
      </c>
      <c r="AH43" s="144"/>
    </row>
    <row r="44" spans="1:34" s="107" customFormat="1" ht="14.25" customHeight="1">
      <c r="A44" s="213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273" t="s">
        <v>313</v>
      </c>
      <c r="AC44" s="273"/>
      <c r="AD44" s="273"/>
      <c r="AE44" s="273"/>
      <c r="AF44" s="273"/>
      <c r="AG44" s="273"/>
      <c r="AH44" s="117"/>
    </row>
    <row r="45" spans="1:3" s="133" customFormat="1" ht="15.75" customHeight="1">
      <c r="A45" s="107" t="s">
        <v>261</v>
      </c>
      <c r="B45" s="134"/>
      <c r="C45" s="135"/>
    </row>
    <row r="46" s="107" customFormat="1" ht="20.25" customHeight="1">
      <c r="A46" s="107" t="s">
        <v>292</v>
      </c>
    </row>
    <row r="47" spans="1:34" s="107" customFormat="1" ht="14.25" customHeight="1">
      <c r="A47" s="107" t="s">
        <v>298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52"/>
      <c r="AC47" s="152"/>
      <c r="AD47" s="152"/>
      <c r="AE47" s="152"/>
      <c r="AF47" s="152"/>
      <c r="AG47" s="152"/>
      <c r="AH47" s="114"/>
    </row>
    <row r="48" s="107" customFormat="1" ht="20.25" customHeight="1">
      <c r="A48" s="107" t="s">
        <v>263</v>
      </c>
    </row>
    <row r="49" spans="7:25" s="107" customFormat="1" ht="26.25" customHeight="1">
      <c r="G49" s="207" t="s">
        <v>264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0" spans="7:34" s="107" customFormat="1" ht="21" customHeight="1"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206"/>
      <c r="Y50" s="206"/>
      <c r="Z50" s="206"/>
      <c r="AA50" s="206"/>
      <c r="AD50" s="206"/>
      <c r="AE50" s="206"/>
      <c r="AF50" s="206"/>
      <c r="AH50" s="110"/>
    </row>
    <row r="51" spans="24:34" s="107" customFormat="1" ht="20.25" customHeight="1">
      <c r="X51" s="205" t="s">
        <v>224</v>
      </c>
      <c r="Y51" s="205"/>
      <c r="Z51" s="206"/>
      <c r="AA51" s="206"/>
      <c r="AB51" s="111" t="s">
        <v>18</v>
      </c>
      <c r="AC51" s="206"/>
      <c r="AD51" s="206"/>
      <c r="AE51" s="111" t="s">
        <v>19</v>
      </c>
      <c r="AF51" s="206"/>
      <c r="AG51" s="206"/>
      <c r="AH51" s="110" t="s">
        <v>20</v>
      </c>
    </row>
    <row r="52" s="107" customFormat="1" ht="20.25" customHeight="1"/>
    <row r="53" spans="1:8" s="107" customFormat="1" ht="20.25" customHeight="1">
      <c r="A53" s="110"/>
      <c r="B53" s="197" t="str">
        <f>$S$8&amp;"　　様"</f>
        <v>　　様</v>
      </c>
      <c r="C53" s="197"/>
      <c r="D53" s="197"/>
      <c r="E53" s="197"/>
      <c r="F53" s="197"/>
      <c r="G53" s="197"/>
      <c r="H53" s="197"/>
    </row>
    <row r="54" spans="1:34" s="107" customFormat="1" ht="20.25" customHeight="1">
      <c r="A54" s="110"/>
      <c r="B54" s="110"/>
      <c r="C54" s="110"/>
      <c r="D54" s="110"/>
      <c r="E54" s="110"/>
      <c r="F54" s="110"/>
      <c r="G54" s="110"/>
      <c r="T54" s="107" t="s">
        <v>121</v>
      </c>
      <c r="AH54" s="107" t="s">
        <v>265</v>
      </c>
    </row>
    <row r="55" spans="1:7" s="107" customFormat="1" ht="20.25" customHeight="1">
      <c r="A55" s="110"/>
      <c r="B55" s="110"/>
      <c r="C55" s="110"/>
      <c r="D55" s="110"/>
      <c r="E55" s="110"/>
      <c r="F55" s="110"/>
      <c r="G55" s="110"/>
    </row>
    <row r="56" s="107" customFormat="1" ht="15" customHeight="1"/>
    <row r="57" spans="1:11" s="107" customFormat="1" ht="20.25" customHeight="1">
      <c r="A57" s="136" t="s">
        <v>224</v>
      </c>
      <c r="B57" s="206">
        <f>$Z$5</f>
        <v>0</v>
      </c>
      <c r="C57" s="206"/>
      <c r="D57" s="137" t="s">
        <v>18</v>
      </c>
      <c r="E57" s="206">
        <f>$AC$5</f>
        <v>0</v>
      </c>
      <c r="F57" s="206"/>
      <c r="G57" s="137" t="s">
        <v>19</v>
      </c>
      <c r="H57" s="206">
        <f>$AF$5</f>
        <v>0</v>
      </c>
      <c r="I57" s="206"/>
      <c r="J57" s="137" t="s">
        <v>269</v>
      </c>
      <c r="K57" s="137"/>
    </row>
    <row r="58" spans="1:11" s="107" customFormat="1" ht="20.25" customHeight="1">
      <c r="A58" s="137" t="s">
        <v>122</v>
      </c>
      <c r="B58" s="111"/>
      <c r="C58" s="111"/>
      <c r="D58" s="137"/>
      <c r="E58" s="111"/>
      <c r="F58" s="111"/>
      <c r="G58" s="137"/>
      <c r="H58" s="111"/>
      <c r="I58" s="111"/>
      <c r="J58" s="137"/>
      <c r="K58" s="137"/>
    </row>
    <row r="59" spans="1:11" s="107" customFormat="1" ht="12.75" customHeight="1">
      <c r="A59" s="137"/>
      <c r="B59" s="111"/>
      <c r="C59" s="111"/>
      <c r="D59" s="137"/>
      <c r="E59" s="111"/>
      <c r="F59" s="111"/>
      <c r="G59" s="137"/>
      <c r="H59" s="111"/>
      <c r="I59" s="111"/>
      <c r="J59" s="137"/>
      <c r="K59" s="137"/>
    </row>
    <row r="60" spans="1:34" s="107" customFormat="1" ht="20.25" customHeight="1">
      <c r="A60" s="213" t="s">
        <v>270</v>
      </c>
      <c r="B60" s="268">
        <f>$B$13</f>
        <v>0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</row>
    <row r="61" spans="1:34" s="107" customFormat="1" ht="20.25" customHeight="1">
      <c r="A61" s="213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</row>
    <row r="62" spans="1:34" s="107" customFormat="1" ht="20.25" customHeight="1">
      <c r="A62" s="224" t="s">
        <v>271</v>
      </c>
      <c r="B62" s="151" t="s">
        <v>101</v>
      </c>
      <c r="C62" s="244">
        <f>$C$15</f>
        <v>0</v>
      </c>
      <c r="D62" s="262"/>
      <c r="E62" s="114" t="s">
        <v>43</v>
      </c>
      <c r="F62" s="244">
        <f>$F$15</f>
        <v>0</v>
      </c>
      <c r="G62" s="262"/>
      <c r="H62" s="153"/>
      <c r="I62" s="153"/>
      <c r="J62" s="153"/>
      <c r="K62" s="153"/>
      <c r="L62" s="153"/>
      <c r="M62" s="153"/>
      <c r="N62" s="153"/>
      <c r="O62" s="153"/>
      <c r="P62" s="245" t="s">
        <v>102</v>
      </c>
      <c r="Q62" s="245"/>
      <c r="R62" s="124" t="s">
        <v>22</v>
      </c>
      <c r="S62" s="244">
        <f>$S$15</f>
        <v>0</v>
      </c>
      <c r="T62" s="262"/>
      <c r="U62" s="114" t="s">
        <v>23</v>
      </c>
      <c r="V62" s="244">
        <f>$V$15</f>
        <v>0</v>
      </c>
      <c r="W62" s="262"/>
      <c r="X62" s="114" t="s">
        <v>43</v>
      </c>
      <c r="Y62" s="244">
        <f>$Y$15</f>
        <v>0</v>
      </c>
      <c r="Z62" s="262"/>
      <c r="AA62" s="262"/>
      <c r="AB62" s="114"/>
      <c r="AC62" s="114"/>
      <c r="AD62" s="114"/>
      <c r="AE62" s="114"/>
      <c r="AF62" s="114"/>
      <c r="AG62" s="114"/>
      <c r="AH62" s="115"/>
    </row>
    <row r="63" spans="1:34" s="107" customFormat="1" ht="20.25" customHeight="1">
      <c r="A63" s="224"/>
      <c r="B63" s="263">
        <f>$B$16</f>
        <v>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5"/>
    </row>
    <row r="64" spans="1:34" s="107" customFormat="1" ht="20.25" customHeight="1">
      <c r="A64" s="157" t="s">
        <v>272</v>
      </c>
      <c r="B64" s="119"/>
      <c r="C64" s="266" t="s">
        <v>252</v>
      </c>
      <c r="D64" s="266"/>
      <c r="E64" s="266"/>
      <c r="F64" s="266"/>
      <c r="G64" s="233">
        <f>G17</f>
        <v>0</v>
      </c>
      <c r="H64" s="233"/>
      <c r="I64" s="233"/>
      <c r="J64" s="116" t="s">
        <v>103</v>
      </c>
      <c r="K64" s="116"/>
      <c r="L64" s="266"/>
      <c r="M64" s="266"/>
      <c r="N64" s="266"/>
      <c r="O64" s="266"/>
      <c r="P64" s="267"/>
      <c r="Q64" s="267"/>
      <c r="R64" s="267"/>
      <c r="S64" s="116"/>
      <c r="T64" s="116"/>
      <c r="U64" s="116"/>
      <c r="V64" s="266"/>
      <c r="W64" s="266"/>
      <c r="X64" s="267"/>
      <c r="Y64" s="267"/>
      <c r="Z64" s="267"/>
      <c r="AA64" s="116"/>
      <c r="AB64" s="116"/>
      <c r="AC64" s="116"/>
      <c r="AD64" s="116"/>
      <c r="AE64" s="116"/>
      <c r="AF64" s="116"/>
      <c r="AG64" s="116"/>
      <c r="AH64" s="117"/>
    </row>
    <row r="65" spans="1:34" s="107" customFormat="1" ht="20.25" customHeight="1">
      <c r="A65" s="224" t="s">
        <v>273</v>
      </c>
      <c r="B65" s="258" t="s">
        <v>267</v>
      </c>
      <c r="C65" s="159" t="s">
        <v>104</v>
      </c>
      <c r="D65" s="229" t="s">
        <v>105</v>
      </c>
      <c r="E65" s="229"/>
      <c r="F65" s="229"/>
      <c r="G65" s="230"/>
      <c r="H65" s="123"/>
      <c r="I65" s="123"/>
      <c r="J65" s="124" t="s">
        <v>22</v>
      </c>
      <c r="K65" s="260">
        <f>$K$18</f>
        <v>0</v>
      </c>
      <c r="L65" s="260"/>
      <c r="M65" s="260"/>
      <c r="N65" s="114" t="s">
        <v>103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5"/>
    </row>
    <row r="66" spans="1:34" s="107" customFormat="1" ht="20.25" customHeight="1">
      <c r="A66" s="224"/>
      <c r="B66" s="258"/>
      <c r="C66" s="159" t="s">
        <v>94</v>
      </c>
      <c r="D66" s="229" t="s">
        <v>106</v>
      </c>
      <c r="E66" s="229"/>
      <c r="F66" s="229"/>
      <c r="G66" s="230"/>
      <c r="H66" s="123"/>
      <c r="I66" s="123"/>
      <c r="J66" s="124" t="s">
        <v>22</v>
      </c>
      <c r="K66" s="260">
        <f>$K$19</f>
        <v>0</v>
      </c>
      <c r="L66" s="260"/>
      <c r="M66" s="260"/>
      <c r="N66" s="114" t="s">
        <v>103</v>
      </c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5"/>
    </row>
    <row r="67" spans="1:34" s="107" customFormat="1" ht="20.25" customHeight="1">
      <c r="A67" s="224"/>
      <c r="B67" s="258"/>
      <c r="C67" s="159" t="s">
        <v>95</v>
      </c>
      <c r="D67" s="229" t="s">
        <v>274</v>
      </c>
      <c r="E67" s="229"/>
      <c r="F67" s="229"/>
      <c r="G67" s="230"/>
      <c r="H67" s="123"/>
      <c r="I67" s="123"/>
      <c r="J67" s="124" t="s">
        <v>22</v>
      </c>
      <c r="K67" s="260">
        <f>$K$20</f>
        <v>0</v>
      </c>
      <c r="L67" s="260"/>
      <c r="M67" s="260"/>
      <c r="N67" s="114" t="s">
        <v>103</v>
      </c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5"/>
    </row>
    <row r="68" spans="1:34" s="107" customFormat="1" ht="20.25" customHeight="1">
      <c r="A68" s="224"/>
      <c r="B68" s="259"/>
      <c r="C68" s="125" t="s">
        <v>96</v>
      </c>
      <c r="D68" s="231" t="s">
        <v>107</v>
      </c>
      <c r="E68" s="231"/>
      <c r="F68" s="231"/>
      <c r="G68" s="232"/>
      <c r="H68" s="160"/>
      <c r="I68" s="160"/>
      <c r="J68" s="161" t="s">
        <v>22</v>
      </c>
      <c r="K68" s="261">
        <f>$K$21</f>
        <v>0</v>
      </c>
      <c r="L68" s="261"/>
      <c r="M68" s="261"/>
      <c r="N68" s="162" t="s">
        <v>103</v>
      </c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3"/>
    </row>
    <row r="69" spans="1:34" s="107" customFormat="1" ht="20.25" customHeight="1">
      <c r="A69" s="224"/>
      <c r="B69" s="256" t="s">
        <v>268</v>
      </c>
      <c r="C69" s="164" t="s">
        <v>104</v>
      </c>
      <c r="D69" s="226" t="s">
        <v>109</v>
      </c>
      <c r="E69" s="226"/>
      <c r="F69" s="226"/>
      <c r="G69" s="227"/>
      <c r="H69" s="249">
        <f>$H$22</f>
        <v>0</v>
      </c>
      <c r="I69" s="249"/>
      <c r="J69" s="165" t="s">
        <v>19</v>
      </c>
      <c r="K69" s="249">
        <f>$K$22</f>
        <v>0</v>
      </c>
      <c r="L69" s="249"/>
      <c r="M69" s="165" t="s">
        <v>25</v>
      </c>
      <c r="N69" s="249">
        <f>$N$22</f>
        <v>0</v>
      </c>
      <c r="O69" s="249"/>
      <c r="P69" s="165" t="s">
        <v>110</v>
      </c>
      <c r="Q69" s="249">
        <f>$Q$22</f>
        <v>0</v>
      </c>
      <c r="R69" s="249"/>
      <c r="S69" s="165" t="s">
        <v>111</v>
      </c>
      <c r="T69" s="165"/>
      <c r="U69" s="249">
        <f>$U$22</f>
        <v>0</v>
      </c>
      <c r="V69" s="249"/>
      <c r="W69" s="165" t="s">
        <v>19</v>
      </c>
      <c r="X69" s="249">
        <f>$X$22</f>
        <v>0</v>
      </c>
      <c r="Y69" s="249"/>
      <c r="Z69" s="165" t="s">
        <v>25</v>
      </c>
      <c r="AA69" s="249">
        <f>$AA$22</f>
        <v>0</v>
      </c>
      <c r="AB69" s="249"/>
      <c r="AC69" s="165" t="s">
        <v>110</v>
      </c>
      <c r="AD69" s="249">
        <f>$AD$22</f>
        <v>0</v>
      </c>
      <c r="AE69" s="249"/>
      <c r="AF69" s="165" t="s">
        <v>112</v>
      </c>
      <c r="AG69" s="165"/>
      <c r="AH69" s="166"/>
    </row>
    <row r="70" spans="1:34" s="107" customFormat="1" ht="20.25" customHeight="1">
      <c r="A70" s="224"/>
      <c r="B70" s="257"/>
      <c r="C70" s="159" t="s">
        <v>94</v>
      </c>
      <c r="D70" s="229" t="s">
        <v>113</v>
      </c>
      <c r="E70" s="229"/>
      <c r="F70" s="229"/>
      <c r="G70" s="230"/>
      <c r="H70" s="245">
        <f>$H$23</f>
        <v>0</v>
      </c>
      <c r="I70" s="245"/>
      <c r="J70" s="114" t="s">
        <v>19</v>
      </c>
      <c r="K70" s="244">
        <f>$K$23</f>
        <v>0</v>
      </c>
      <c r="L70" s="245"/>
      <c r="M70" s="114" t="s">
        <v>25</v>
      </c>
      <c r="N70" s="245">
        <f>$N$23</f>
        <v>0</v>
      </c>
      <c r="O70" s="245"/>
      <c r="P70" s="114" t="s">
        <v>110</v>
      </c>
      <c r="Q70" s="245">
        <f>$Q$23</f>
        <v>0</v>
      </c>
      <c r="R70" s="245"/>
      <c r="S70" s="114" t="s">
        <v>111</v>
      </c>
      <c r="T70" s="114"/>
      <c r="U70" s="245">
        <f>$U$23</f>
        <v>0</v>
      </c>
      <c r="V70" s="245"/>
      <c r="W70" s="114" t="s">
        <v>19</v>
      </c>
      <c r="X70" s="245">
        <f>$X$23</f>
        <v>0</v>
      </c>
      <c r="Y70" s="245"/>
      <c r="Z70" s="114" t="s">
        <v>25</v>
      </c>
      <c r="AA70" s="245">
        <f>$AA$23</f>
        <v>0</v>
      </c>
      <c r="AB70" s="245"/>
      <c r="AC70" s="114" t="s">
        <v>110</v>
      </c>
      <c r="AD70" s="245">
        <f>$AD$23</f>
        <v>0</v>
      </c>
      <c r="AE70" s="245"/>
      <c r="AF70" s="114" t="s">
        <v>112</v>
      </c>
      <c r="AG70" s="114"/>
      <c r="AH70" s="115"/>
    </row>
    <row r="71" spans="1:34" s="107" customFormat="1" ht="20.25" customHeight="1">
      <c r="A71" s="224"/>
      <c r="B71" s="257"/>
      <c r="C71" s="159" t="s">
        <v>95</v>
      </c>
      <c r="D71" s="229" t="s">
        <v>256</v>
      </c>
      <c r="E71" s="229"/>
      <c r="F71" s="229"/>
      <c r="G71" s="230"/>
      <c r="H71" s="244">
        <f>$H$24</f>
        <v>0</v>
      </c>
      <c r="I71" s="245"/>
      <c r="J71" s="114" t="s">
        <v>19</v>
      </c>
      <c r="K71" s="244">
        <f>$K$24</f>
        <v>0</v>
      </c>
      <c r="L71" s="245"/>
      <c r="M71" s="114" t="s">
        <v>25</v>
      </c>
      <c r="N71" s="244">
        <f>$N$24</f>
        <v>0</v>
      </c>
      <c r="O71" s="245"/>
      <c r="P71" s="114" t="s">
        <v>110</v>
      </c>
      <c r="Q71" s="244">
        <f>$Q$24</f>
        <v>0</v>
      </c>
      <c r="R71" s="245"/>
      <c r="S71" s="114" t="s">
        <v>111</v>
      </c>
      <c r="T71" s="114"/>
      <c r="U71" s="244">
        <f>$U$24</f>
        <v>0</v>
      </c>
      <c r="V71" s="245"/>
      <c r="W71" s="114" t="s">
        <v>19</v>
      </c>
      <c r="X71" s="244">
        <f>$X$24</f>
        <v>0</v>
      </c>
      <c r="Y71" s="245"/>
      <c r="Z71" s="114" t="s">
        <v>25</v>
      </c>
      <c r="AA71" s="244">
        <f>$AA$24</f>
        <v>0</v>
      </c>
      <c r="AB71" s="245"/>
      <c r="AC71" s="114" t="s">
        <v>110</v>
      </c>
      <c r="AD71" s="244">
        <f>$AD$24</f>
        <v>0</v>
      </c>
      <c r="AE71" s="245"/>
      <c r="AF71" s="114" t="s">
        <v>112</v>
      </c>
      <c r="AG71" s="114"/>
      <c r="AH71" s="115"/>
    </row>
    <row r="72" spans="1:34" s="107" customFormat="1" ht="20.25" customHeight="1">
      <c r="A72" s="224"/>
      <c r="B72" s="257"/>
      <c r="C72" s="159" t="s">
        <v>96</v>
      </c>
      <c r="D72" s="229" t="s">
        <v>114</v>
      </c>
      <c r="E72" s="229"/>
      <c r="F72" s="229"/>
      <c r="G72" s="230"/>
      <c r="H72" s="245">
        <f>$H$25</f>
        <v>0</v>
      </c>
      <c r="I72" s="245"/>
      <c r="J72" s="114" t="s">
        <v>19</v>
      </c>
      <c r="K72" s="244">
        <f>$K$25</f>
        <v>0</v>
      </c>
      <c r="L72" s="245"/>
      <c r="M72" s="114" t="s">
        <v>25</v>
      </c>
      <c r="N72" s="245">
        <f>$N$25</f>
        <v>0</v>
      </c>
      <c r="O72" s="245"/>
      <c r="P72" s="114" t="s">
        <v>110</v>
      </c>
      <c r="Q72" s="245">
        <f>$Q$25</f>
        <v>0</v>
      </c>
      <c r="R72" s="245"/>
      <c r="S72" s="114" t="s">
        <v>111</v>
      </c>
      <c r="T72" s="114"/>
      <c r="U72" s="245">
        <f>$U$25</f>
        <v>0</v>
      </c>
      <c r="V72" s="245"/>
      <c r="W72" s="114" t="s">
        <v>19</v>
      </c>
      <c r="X72" s="245">
        <f>$X$25</f>
        <v>0</v>
      </c>
      <c r="Y72" s="245"/>
      <c r="Z72" s="114" t="s">
        <v>25</v>
      </c>
      <c r="AA72" s="245">
        <f>$AA$25</f>
        <v>0</v>
      </c>
      <c r="AB72" s="245"/>
      <c r="AC72" s="114" t="s">
        <v>110</v>
      </c>
      <c r="AD72" s="245">
        <f>$AD$25</f>
        <v>0</v>
      </c>
      <c r="AE72" s="245"/>
      <c r="AF72" s="114" t="s">
        <v>112</v>
      </c>
      <c r="AG72" s="114"/>
      <c r="AH72" s="115"/>
    </row>
    <row r="73" spans="1:34" s="107" customFormat="1" ht="20.25" customHeight="1">
      <c r="A73" s="224"/>
      <c r="B73" s="258"/>
      <c r="C73" s="159" t="s">
        <v>257</v>
      </c>
      <c r="D73" s="229" t="s">
        <v>275</v>
      </c>
      <c r="E73" s="229"/>
      <c r="F73" s="229"/>
      <c r="G73" s="230"/>
      <c r="H73" s="244">
        <f>$H$26</f>
        <v>0</v>
      </c>
      <c r="I73" s="245"/>
      <c r="J73" s="114" t="s">
        <v>19</v>
      </c>
      <c r="K73" s="244">
        <f>$K$26</f>
        <v>0</v>
      </c>
      <c r="L73" s="245"/>
      <c r="M73" s="114" t="s">
        <v>25</v>
      </c>
      <c r="N73" s="244">
        <f>$N$26</f>
        <v>0</v>
      </c>
      <c r="O73" s="245"/>
      <c r="P73" s="114" t="s">
        <v>110</v>
      </c>
      <c r="Q73" s="244">
        <f>$Q$26</f>
        <v>0</v>
      </c>
      <c r="R73" s="245"/>
      <c r="S73" s="114" t="s">
        <v>111</v>
      </c>
      <c r="T73" s="114"/>
      <c r="U73" s="244">
        <f>$U$26</f>
        <v>0</v>
      </c>
      <c r="V73" s="245"/>
      <c r="W73" s="114" t="s">
        <v>19</v>
      </c>
      <c r="X73" s="244">
        <f>$X$26</f>
        <v>0</v>
      </c>
      <c r="Y73" s="245"/>
      <c r="Z73" s="114" t="s">
        <v>25</v>
      </c>
      <c r="AA73" s="244">
        <f>$AA$26</f>
        <v>0</v>
      </c>
      <c r="AB73" s="245"/>
      <c r="AC73" s="114" t="s">
        <v>110</v>
      </c>
      <c r="AD73" s="244">
        <f>$AD$26</f>
        <v>0</v>
      </c>
      <c r="AE73" s="245"/>
      <c r="AF73" s="114" t="s">
        <v>112</v>
      </c>
      <c r="AG73" s="114"/>
      <c r="AH73" s="115"/>
    </row>
    <row r="74" spans="1:34" s="107" customFormat="1" ht="20.25" customHeight="1">
      <c r="A74" s="215"/>
      <c r="B74" s="259"/>
      <c r="C74" s="125" t="s">
        <v>258</v>
      </c>
      <c r="D74" s="231" t="s">
        <v>259</v>
      </c>
      <c r="E74" s="231"/>
      <c r="F74" s="231"/>
      <c r="G74" s="232"/>
      <c r="H74" s="245">
        <f>$H$27</f>
        <v>0</v>
      </c>
      <c r="I74" s="245"/>
      <c r="J74" s="114" t="s">
        <v>19</v>
      </c>
      <c r="K74" s="244">
        <f>$K$27</f>
        <v>0</v>
      </c>
      <c r="L74" s="245"/>
      <c r="M74" s="114" t="s">
        <v>25</v>
      </c>
      <c r="N74" s="245">
        <f>$N$27</f>
        <v>0</v>
      </c>
      <c r="O74" s="245"/>
      <c r="P74" s="114" t="s">
        <v>110</v>
      </c>
      <c r="Q74" s="245">
        <f>$Q$27</f>
        <v>0</v>
      </c>
      <c r="R74" s="245"/>
      <c r="S74" s="114" t="s">
        <v>111</v>
      </c>
      <c r="T74" s="114"/>
      <c r="U74" s="245">
        <f>$U$27</f>
        <v>0</v>
      </c>
      <c r="V74" s="245"/>
      <c r="W74" s="114" t="s">
        <v>19</v>
      </c>
      <c r="X74" s="245">
        <f>$X$27</f>
        <v>0</v>
      </c>
      <c r="Y74" s="245"/>
      <c r="Z74" s="114" t="s">
        <v>25</v>
      </c>
      <c r="AA74" s="245">
        <f>$AA$27</f>
        <v>0</v>
      </c>
      <c r="AB74" s="245"/>
      <c r="AC74" s="114" t="s">
        <v>110</v>
      </c>
      <c r="AD74" s="245">
        <f>$AD$27</f>
        <v>0</v>
      </c>
      <c r="AE74" s="245"/>
      <c r="AF74" s="114" t="s">
        <v>112</v>
      </c>
      <c r="AG74" s="114"/>
      <c r="AH74" s="115"/>
    </row>
    <row r="75" spans="1:34" s="107" customFormat="1" ht="20.25" customHeight="1">
      <c r="A75" s="213" t="s">
        <v>116</v>
      </c>
      <c r="B75" s="213" t="s">
        <v>46</v>
      </c>
      <c r="C75" s="213"/>
      <c r="D75" s="213"/>
      <c r="E75" s="213" t="s">
        <v>47</v>
      </c>
      <c r="F75" s="213"/>
      <c r="G75" s="213"/>
      <c r="H75" s="213" t="s">
        <v>48</v>
      </c>
      <c r="I75" s="213"/>
      <c r="J75" s="213"/>
      <c r="K75" s="128"/>
      <c r="L75" s="129"/>
      <c r="M75" s="218" t="s">
        <v>117</v>
      </c>
      <c r="N75" s="218"/>
      <c r="O75" s="218"/>
      <c r="P75" s="218"/>
      <c r="Q75" s="130"/>
      <c r="R75" s="218">
        <f>$R$28</f>
        <v>0</v>
      </c>
      <c r="S75" s="252"/>
      <c r="T75" s="218" t="s">
        <v>118</v>
      </c>
      <c r="U75" s="218">
        <f>$U$28</f>
        <v>0</v>
      </c>
      <c r="V75" s="218"/>
      <c r="W75" s="218" t="s">
        <v>20</v>
      </c>
      <c r="X75" s="218">
        <f>$X$28</f>
        <v>0</v>
      </c>
      <c r="Y75" s="218"/>
      <c r="Z75" s="218" t="s">
        <v>110</v>
      </c>
      <c r="AA75" s="218">
        <f>$AA$28</f>
        <v>0</v>
      </c>
      <c r="AB75" s="218"/>
      <c r="AC75" s="218" t="s">
        <v>119</v>
      </c>
      <c r="AD75" s="129"/>
      <c r="AE75" s="129"/>
      <c r="AF75" s="129"/>
      <c r="AG75" s="129"/>
      <c r="AH75" s="130"/>
    </row>
    <row r="76" spans="1:34" s="107" customFormat="1" ht="20.25" customHeight="1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167"/>
      <c r="L76" s="162"/>
      <c r="M76" s="250"/>
      <c r="N76" s="250"/>
      <c r="O76" s="250"/>
      <c r="P76" s="250"/>
      <c r="Q76" s="163"/>
      <c r="R76" s="253"/>
      <c r="S76" s="253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162"/>
      <c r="AE76" s="162"/>
      <c r="AF76" s="162"/>
      <c r="AG76" s="162"/>
      <c r="AH76" s="163"/>
    </row>
    <row r="77" spans="1:34" s="107" customFormat="1" ht="19.5" customHeight="1">
      <c r="A77" s="213"/>
      <c r="B77" s="241">
        <f>$B$30</f>
        <v>0</v>
      </c>
      <c r="C77" s="241"/>
      <c r="D77" s="241"/>
      <c r="E77" s="241">
        <f>$E$30</f>
        <v>0</v>
      </c>
      <c r="F77" s="241"/>
      <c r="G77" s="241"/>
      <c r="H77" s="241">
        <f>SUM(B77:E78)</f>
        <v>0</v>
      </c>
      <c r="I77" s="241"/>
      <c r="J77" s="241"/>
      <c r="K77" s="168"/>
      <c r="L77" s="114"/>
      <c r="M77" s="245" t="s">
        <v>120</v>
      </c>
      <c r="N77" s="245"/>
      <c r="O77" s="245"/>
      <c r="P77" s="245"/>
      <c r="Q77" s="115"/>
      <c r="R77" s="249">
        <f>$R$30</f>
        <v>0</v>
      </c>
      <c r="S77" s="254"/>
      <c r="T77" s="245" t="s">
        <v>118</v>
      </c>
      <c r="U77" s="245">
        <f>$U$30</f>
        <v>0</v>
      </c>
      <c r="V77" s="245"/>
      <c r="W77" s="245" t="s">
        <v>20</v>
      </c>
      <c r="X77" s="245">
        <f>$X$30</f>
        <v>0</v>
      </c>
      <c r="Y77" s="245"/>
      <c r="Z77" s="245" t="s">
        <v>110</v>
      </c>
      <c r="AA77" s="245">
        <f>$AA$30</f>
        <v>0</v>
      </c>
      <c r="AB77" s="245"/>
      <c r="AC77" s="249" t="s">
        <v>119</v>
      </c>
      <c r="AD77" s="165"/>
      <c r="AE77" s="165"/>
      <c r="AF77" s="165"/>
      <c r="AG77" s="165"/>
      <c r="AH77" s="166"/>
    </row>
    <row r="78" spans="1:34" s="107" customFormat="1" ht="20.25" customHeight="1">
      <c r="A78" s="213"/>
      <c r="B78" s="251"/>
      <c r="C78" s="251"/>
      <c r="D78" s="251"/>
      <c r="E78" s="251"/>
      <c r="F78" s="251"/>
      <c r="G78" s="251"/>
      <c r="H78" s="251"/>
      <c r="I78" s="251"/>
      <c r="J78" s="251"/>
      <c r="K78" s="131"/>
      <c r="L78" s="116"/>
      <c r="M78" s="237"/>
      <c r="N78" s="237"/>
      <c r="O78" s="237"/>
      <c r="P78" s="237"/>
      <c r="Q78" s="183"/>
      <c r="R78" s="255"/>
      <c r="S78" s="255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116"/>
      <c r="AE78" s="116"/>
      <c r="AF78" s="116"/>
      <c r="AG78" s="116"/>
      <c r="AH78" s="117"/>
    </row>
    <row r="79" spans="1:34" s="107" customFormat="1" ht="20.25" customHeight="1">
      <c r="A79" s="213" t="s">
        <v>306</v>
      </c>
      <c r="B79" s="128"/>
      <c r="C79" s="129"/>
      <c r="D79" s="129"/>
      <c r="E79" s="218" t="s">
        <v>260</v>
      </c>
      <c r="F79" s="218"/>
      <c r="G79" s="243"/>
      <c r="H79" s="243"/>
      <c r="I79" s="243"/>
      <c r="J79" s="243"/>
      <c r="K79" s="243"/>
      <c r="L79" s="129"/>
      <c r="M79" s="218" t="s">
        <v>14</v>
      </c>
      <c r="N79" s="129"/>
      <c r="O79" s="141"/>
      <c r="P79" s="141"/>
      <c r="Q79" s="141"/>
      <c r="R79" s="141"/>
      <c r="S79" s="141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</row>
    <row r="80" spans="1:34" s="107" customFormat="1" ht="20.25" customHeight="1">
      <c r="A80" s="213"/>
      <c r="B80" s="131"/>
      <c r="C80" s="116"/>
      <c r="D80" s="132"/>
      <c r="E80" s="237"/>
      <c r="F80" s="237"/>
      <c r="G80" s="233"/>
      <c r="H80" s="233"/>
      <c r="I80" s="233"/>
      <c r="J80" s="233"/>
      <c r="K80" s="233"/>
      <c r="L80" s="116"/>
      <c r="M80" s="237"/>
      <c r="N80" s="142"/>
      <c r="O80" s="142"/>
      <c r="P80" s="142"/>
      <c r="Q80" s="142"/>
      <c r="R80" s="142"/>
      <c r="S80" s="142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7"/>
    </row>
    <row r="81" spans="1:34" s="107" customFormat="1" ht="39.75" customHeight="1">
      <c r="A81" s="118" t="s">
        <v>123</v>
      </c>
      <c r="B81" s="246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8"/>
    </row>
    <row r="82" spans="1:2" s="133" customFormat="1" ht="20.25" customHeight="1">
      <c r="A82" s="107" t="s">
        <v>276</v>
      </c>
      <c r="B82" s="134"/>
    </row>
  </sheetData>
  <sheetProtection/>
  <mergeCells count="294">
    <mergeCell ref="E40:G40"/>
    <mergeCell ref="I40:J40"/>
    <mergeCell ref="M40:N40"/>
    <mergeCell ref="P40:Q40"/>
    <mergeCell ref="S40:V40"/>
    <mergeCell ref="W40:X40"/>
    <mergeCell ref="AA40:AB40"/>
    <mergeCell ref="AE40:AF40"/>
    <mergeCell ref="E39:G39"/>
    <mergeCell ref="I39:J39"/>
    <mergeCell ref="M39:N39"/>
    <mergeCell ref="P39:Q39"/>
    <mergeCell ref="S39:V39"/>
    <mergeCell ref="W39:X39"/>
    <mergeCell ref="AA39:AB39"/>
    <mergeCell ref="AE39:AF39"/>
    <mergeCell ref="AE37:AF37"/>
    <mergeCell ref="C38:D40"/>
    <mergeCell ref="E38:G38"/>
    <mergeCell ref="I38:J38"/>
    <mergeCell ref="M38:N38"/>
    <mergeCell ref="P38:Q38"/>
    <mergeCell ref="S38:V38"/>
    <mergeCell ref="W38:X38"/>
    <mergeCell ref="AA38:AB38"/>
    <mergeCell ref="AE38:AF38"/>
    <mergeCell ref="A34:A44"/>
    <mergeCell ref="C36:R36"/>
    <mergeCell ref="S36:AG36"/>
    <mergeCell ref="C37:G37"/>
    <mergeCell ref="I37:J37"/>
    <mergeCell ref="M37:N37"/>
    <mergeCell ref="P37:Q37"/>
    <mergeCell ref="S37:V37"/>
    <mergeCell ref="W37:X37"/>
    <mergeCell ref="AA37:AB37"/>
    <mergeCell ref="AC51:AD51"/>
    <mergeCell ref="AF51:AG51"/>
    <mergeCell ref="C43:O43"/>
    <mergeCell ref="P43:Q43"/>
    <mergeCell ref="S43:AD43"/>
    <mergeCell ref="AE43:AF43"/>
    <mergeCell ref="AB44:AG44"/>
    <mergeCell ref="G49:Y49"/>
    <mergeCell ref="AD50:AF50"/>
    <mergeCell ref="X50:AA50"/>
    <mergeCell ref="B57:C57"/>
    <mergeCell ref="E57:F57"/>
    <mergeCell ref="H57:I57"/>
    <mergeCell ref="A60:A61"/>
    <mergeCell ref="B60:AH61"/>
    <mergeCell ref="A62:A63"/>
    <mergeCell ref="C62:D62"/>
    <mergeCell ref="F62:G62"/>
    <mergeCell ref="P62:Q62"/>
    <mergeCell ref="S62:T62"/>
    <mergeCell ref="V62:W62"/>
    <mergeCell ref="Y62:AA62"/>
    <mergeCell ref="B63:AH63"/>
    <mergeCell ref="C64:F64"/>
    <mergeCell ref="G64:I64"/>
    <mergeCell ref="L64:O64"/>
    <mergeCell ref="P64:R64"/>
    <mergeCell ref="V64:W64"/>
    <mergeCell ref="X64:Z64"/>
    <mergeCell ref="A65:A74"/>
    <mergeCell ref="B65:B68"/>
    <mergeCell ref="D65:G65"/>
    <mergeCell ref="K65:M65"/>
    <mergeCell ref="D66:G66"/>
    <mergeCell ref="K66:M66"/>
    <mergeCell ref="D67:G67"/>
    <mergeCell ref="K67:M67"/>
    <mergeCell ref="D68:G68"/>
    <mergeCell ref="K68:M68"/>
    <mergeCell ref="B69:B74"/>
    <mergeCell ref="D69:G69"/>
    <mergeCell ref="H69:I69"/>
    <mergeCell ref="K69:L69"/>
    <mergeCell ref="N69:O69"/>
    <mergeCell ref="Q69:R69"/>
    <mergeCell ref="D70:G70"/>
    <mergeCell ref="H70:I70"/>
    <mergeCell ref="K70:L70"/>
    <mergeCell ref="N70:O70"/>
    <mergeCell ref="U69:V69"/>
    <mergeCell ref="X69:Y69"/>
    <mergeCell ref="Q71:R71"/>
    <mergeCell ref="AA69:AB69"/>
    <mergeCell ref="AD69:AE69"/>
    <mergeCell ref="Q70:R70"/>
    <mergeCell ref="U70:V70"/>
    <mergeCell ref="X70:Y70"/>
    <mergeCell ref="AA70:AB70"/>
    <mergeCell ref="AD70:AE70"/>
    <mergeCell ref="D72:G72"/>
    <mergeCell ref="H72:I72"/>
    <mergeCell ref="K72:L72"/>
    <mergeCell ref="N72:O72"/>
    <mergeCell ref="Q72:R72"/>
    <mergeCell ref="U72:V72"/>
    <mergeCell ref="AA74:AB74"/>
    <mergeCell ref="AD74:AE74"/>
    <mergeCell ref="A75:A78"/>
    <mergeCell ref="B75:D76"/>
    <mergeCell ref="E75:G76"/>
    <mergeCell ref="H75:J76"/>
    <mergeCell ref="M75:P76"/>
    <mergeCell ref="X74:Y74"/>
    <mergeCell ref="D74:G74"/>
    <mergeCell ref="H74:I74"/>
    <mergeCell ref="H77:J78"/>
    <mergeCell ref="M77:P78"/>
    <mergeCell ref="R77:S78"/>
    <mergeCell ref="N74:O74"/>
    <mergeCell ref="Q74:R74"/>
    <mergeCell ref="U74:V74"/>
    <mergeCell ref="K74:L74"/>
    <mergeCell ref="W75:W76"/>
    <mergeCell ref="X75:Y76"/>
    <mergeCell ref="Z75:Z76"/>
    <mergeCell ref="AA75:AB76"/>
    <mergeCell ref="R75:S76"/>
    <mergeCell ref="T75:T76"/>
    <mergeCell ref="U75:V76"/>
    <mergeCell ref="AC77:AC78"/>
    <mergeCell ref="A79:A80"/>
    <mergeCell ref="E79:F80"/>
    <mergeCell ref="G79:K80"/>
    <mergeCell ref="M79:M80"/>
    <mergeCell ref="AC75:AC76"/>
    <mergeCell ref="B77:D78"/>
    <mergeCell ref="E77:G78"/>
    <mergeCell ref="Z77:Z78"/>
    <mergeCell ref="AA77:AB78"/>
    <mergeCell ref="B81:AH81"/>
    <mergeCell ref="T77:T78"/>
    <mergeCell ref="U77:V78"/>
    <mergeCell ref="W77:W78"/>
    <mergeCell ref="X77:Y78"/>
    <mergeCell ref="D71:G71"/>
    <mergeCell ref="D73:G73"/>
    <mergeCell ref="H71:I71"/>
    <mergeCell ref="K71:L71"/>
    <mergeCell ref="N71:O71"/>
    <mergeCell ref="K73:L73"/>
    <mergeCell ref="N73:O73"/>
    <mergeCell ref="Q73:R73"/>
    <mergeCell ref="H73:I73"/>
    <mergeCell ref="U71:V71"/>
    <mergeCell ref="X71:Y71"/>
    <mergeCell ref="AA71:AB71"/>
    <mergeCell ref="AD71:AE71"/>
    <mergeCell ref="U73:V73"/>
    <mergeCell ref="X73:Y73"/>
    <mergeCell ref="AA73:AB73"/>
    <mergeCell ref="AD73:AE73"/>
    <mergeCell ref="X72:Y72"/>
    <mergeCell ref="AA72:AB72"/>
    <mergeCell ref="AD72:AE72"/>
    <mergeCell ref="X30:Y31"/>
    <mergeCell ref="Z30:Z31"/>
    <mergeCell ref="AA30:AB31"/>
    <mergeCell ref="AC30:AC31"/>
    <mergeCell ref="A32:A33"/>
    <mergeCell ref="E32:F33"/>
    <mergeCell ref="G32:K33"/>
    <mergeCell ref="M32:M33"/>
    <mergeCell ref="AA28:AB29"/>
    <mergeCell ref="AC28:AC29"/>
    <mergeCell ref="B30:D31"/>
    <mergeCell ref="E30:G31"/>
    <mergeCell ref="H30:J31"/>
    <mergeCell ref="M30:P31"/>
    <mergeCell ref="R30:S31"/>
    <mergeCell ref="T30:T31"/>
    <mergeCell ref="U30:V31"/>
    <mergeCell ref="W30:W31"/>
    <mergeCell ref="R28:S29"/>
    <mergeCell ref="T28:T29"/>
    <mergeCell ref="U28:V29"/>
    <mergeCell ref="W28:W29"/>
    <mergeCell ref="X28:Y29"/>
    <mergeCell ref="Z28:Z29"/>
    <mergeCell ref="Q27:R27"/>
    <mergeCell ref="U27:V27"/>
    <mergeCell ref="X27:Y27"/>
    <mergeCell ref="AA27:AB27"/>
    <mergeCell ref="AD27:AE27"/>
    <mergeCell ref="A28:A31"/>
    <mergeCell ref="B28:D29"/>
    <mergeCell ref="E28:G29"/>
    <mergeCell ref="H28:J29"/>
    <mergeCell ref="M28:P29"/>
    <mergeCell ref="AD25:AE25"/>
    <mergeCell ref="D26:G26"/>
    <mergeCell ref="H26:I26"/>
    <mergeCell ref="K26:L26"/>
    <mergeCell ref="N26:O26"/>
    <mergeCell ref="Q26:R26"/>
    <mergeCell ref="U26:V26"/>
    <mergeCell ref="X26:Y26"/>
    <mergeCell ref="AA26:AB26"/>
    <mergeCell ref="AD26:AE26"/>
    <mergeCell ref="AA24:AB24"/>
    <mergeCell ref="AD24:AE24"/>
    <mergeCell ref="X25:Y25"/>
    <mergeCell ref="AA25:AB25"/>
    <mergeCell ref="D25:G25"/>
    <mergeCell ref="H25:I25"/>
    <mergeCell ref="K25:L25"/>
    <mergeCell ref="N25:O25"/>
    <mergeCell ref="Q25:R25"/>
    <mergeCell ref="U25:V25"/>
    <mergeCell ref="X23:Y23"/>
    <mergeCell ref="AA23:AB23"/>
    <mergeCell ref="AD23:AE23"/>
    <mergeCell ref="D24:G24"/>
    <mergeCell ref="H24:I24"/>
    <mergeCell ref="K24:L24"/>
    <mergeCell ref="N24:O24"/>
    <mergeCell ref="Q24:R24"/>
    <mergeCell ref="U24:V24"/>
    <mergeCell ref="X24:Y24"/>
    <mergeCell ref="U22:V22"/>
    <mergeCell ref="X22:Y22"/>
    <mergeCell ref="AA22:AB22"/>
    <mergeCell ref="AD22:AE22"/>
    <mergeCell ref="D23:G23"/>
    <mergeCell ref="H23:I23"/>
    <mergeCell ref="K23:L23"/>
    <mergeCell ref="N23:O23"/>
    <mergeCell ref="Q23:R23"/>
    <mergeCell ref="U23:V23"/>
    <mergeCell ref="B22:B27"/>
    <mergeCell ref="D22:G22"/>
    <mergeCell ref="H22:I22"/>
    <mergeCell ref="K22:L22"/>
    <mergeCell ref="N22:O22"/>
    <mergeCell ref="Q22:R22"/>
    <mergeCell ref="D27:G27"/>
    <mergeCell ref="H27:I27"/>
    <mergeCell ref="K27:L27"/>
    <mergeCell ref="N27:O27"/>
    <mergeCell ref="A18:A27"/>
    <mergeCell ref="B18:B21"/>
    <mergeCell ref="D18:G18"/>
    <mergeCell ref="K18:M18"/>
    <mergeCell ref="D19:G19"/>
    <mergeCell ref="K19:M19"/>
    <mergeCell ref="D20:G20"/>
    <mergeCell ref="K20:M20"/>
    <mergeCell ref="D21:G21"/>
    <mergeCell ref="K21:M21"/>
    <mergeCell ref="C17:F17"/>
    <mergeCell ref="G17:I17"/>
    <mergeCell ref="L17:O17"/>
    <mergeCell ref="P17:R17"/>
    <mergeCell ref="V17:W17"/>
    <mergeCell ref="X17:Z17"/>
    <mergeCell ref="A13:A14"/>
    <mergeCell ref="B13:AH14"/>
    <mergeCell ref="A15:A16"/>
    <mergeCell ref="C15:D15"/>
    <mergeCell ref="F15:G15"/>
    <mergeCell ref="P15:Q15"/>
    <mergeCell ref="S15:T15"/>
    <mergeCell ref="V15:W15"/>
    <mergeCell ref="Y15:AA15"/>
    <mergeCell ref="B16:AH16"/>
    <mergeCell ref="M7:O7"/>
    <mergeCell ref="P7:Q7"/>
    <mergeCell ref="S7:AH7"/>
    <mergeCell ref="P8:Q8"/>
    <mergeCell ref="S8:AH8"/>
    <mergeCell ref="R9:AH11"/>
    <mergeCell ref="AE41:AF41"/>
    <mergeCell ref="S42:V42"/>
    <mergeCell ref="W42:X42"/>
    <mergeCell ref="AA42:AB42"/>
    <mergeCell ref="AE42:AF42"/>
    <mergeCell ref="G3:Y3"/>
    <mergeCell ref="X5:Y5"/>
    <mergeCell ref="Z5:AA5"/>
    <mergeCell ref="AC5:AD5"/>
    <mergeCell ref="AF5:AG5"/>
    <mergeCell ref="B53:H53"/>
    <mergeCell ref="P41:Q41"/>
    <mergeCell ref="P42:Q42"/>
    <mergeCell ref="S41:V41"/>
    <mergeCell ref="W41:X41"/>
    <mergeCell ref="AA41:AB41"/>
    <mergeCell ref="X51:Y51"/>
    <mergeCell ref="Z51:AA51"/>
  </mergeCells>
  <conditionalFormatting sqref="Z5:AA5">
    <cfRule type="expression" priority="2" dxfId="1" stopIfTrue="1">
      <formula>$Z$5=""</formula>
    </cfRule>
  </conditionalFormatting>
  <conditionalFormatting sqref="AC5:AD5">
    <cfRule type="expression" priority="3" dxfId="1" stopIfTrue="1">
      <formula>$AC$5=""</formula>
    </cfRule>
  </conditionalFormatting>
  <conditionalFormatting sqref="AF5:AG5">
    <cfRule type="expression" priority="4" dxfId="1" stopIfTrue="1">
      <formula>$AF$5=""</formula>
    </cfRule>
  </conditionalFormatting>
  <conditionalFormatting sqref="S7:AH7">
    <cfRule type="expression" priority="5" dxfId="1" stopIfTrue="1">
      <formula>$S$7=""</formula>
    </cfRule>
  </conditionalFormatting>
  <conditionalFormatting sqref="S8:AH8">
    <cfRule type="expression" priority="6" dxfId="1" stopIfTrue="1">
      <formula>$S$8=""</formula>
    </cfRule>
  </conditionalFormatting>
  <conditionalFormatting sqref="B13:AH14">
    <cfRule type="expression" priority="7" dxfId="1" stopIfTrue="1">
      <formula>$B$13=""</formula>
    </cfRule>
  </conditionalFormatting>
  <conditionalFormatting sqref="C15:D15">
    <cfRule type="expression" priority="8" dxfId="1" stopIfTrue="1">
      <formula>$C$15=""</formula>
    </cfRule>
  </conditionalFormatting>
  <conditionalFormatting sqref="F15:G15">
    <cfRule type="expression" priority="9" dxfId="1" stopIfTrue="1">
      <formula>$F$15=""</formula>
    </cfRule>
  </conditionalFormatting>
  <conditionalFormatting sqref="S15:T15">
    <cfRule type="expression" priority="10" dxfId="1" stopIfTrue="1">
      <formula>$S$15=""</formula>
    </cfRule>
  </conditionalFormatting>
  <conditionalFormatting sqref="V15:W15">
    <cfRule type="expression" priority="11" dxfId="1" stopIfTrue="1">
      <formula>$V$15=""</formula>
    </cfRule>
  </conditionalFormatting>
  <conditionalFormatting sqref="Y15:AA15">
    <cfRule type="expression" priority="12" dxfId="1" stopIfTrue="1">
      <formula>$Y$15=""</formula>
    </cfRule>
  </conditionalFormatting>
  <conditionalFormatting sqref="B16:AH16">
    <cfRule type="expression" priority="13" dxfId="1" stopIfTrue="1">
      <formula>$B$16=""</formula>
    </cfRule>
  </conditionalFormatting>
  <conditionalFormatting sqref="G17:I17">
    <cfRule type="expression" priority="14" dxfId="1" stopIfTrue="1">
      <formula>$G$17=""</formula>
    </cfRule>
  </conditionalFormatting>
  <conditionalFormatting sqref="K18:M18">
    <cfRule type="expression" priority="15" dxfId="1" stopIfTrue="1">
      <formula>$K$18=""</formula>
    </cfRule>
  </conditionalFormatting>
  <conditionalFormatting sqref="K19:M19">
    <cfRule type="expression" priority="16" dxfId="1" stopIfTrue="1">
      <formula>$K$19=""</formula>
    </cfRule>
  </conditionalFormatting>
  <conditionalFormatting sqref="K20:M20">
    <cfRule type="expression" priority="17" dxfId="1" stopIfTrue="1">
      <formula>$K$20=""</formula>
    </cfRule>
  </conditionalFormatting>
  <conditionalFormatting sqref="K21:M21">
    <cfRule type="expression" priority="18" dxfId="1" stopIfTrue="1">
      <formula>$K$21=""</formula>
    </cfRule>
  </conditionalFormatting>
  <conditionalFormatting sqref="H22:H24 AA22:AB27 X22:Y27 U22:V27 Q22:R27 N22:O27 K22:L27 AD22:AE27 H25:I27">
    <cfRule type="expression" priority="19" dxfId="1" stopIfTrue="1">
      <formula>H22=""</formula>
    </cfRule>
  </conditionalFormatting>
  <conditionalFormatting sqref="B30:D31">
    <cfRule type="expression" priority="20" dxfId="1" stopIfTrue="1">
      <formula>$B$30=""</formula>
    </cfRule>
  </conditionalFormatting>
  <conditionalFormatting sqref="E30:G31">
    <cfRule type="expression" priority="21" dxfId="1" stopIfTrue="1">
      <formula>$E$30=""</formula>
    </cfRule>
  </conditionalFormatting>
  <conditionalFormatting sqref="R28:S29">
    <cfRule type="expression" priority="22" dxfId="1" stopIfTrue="1">
      <formula>$R$28=""</formula>
    </cfRule>
  </conditionalFormatting>
  <conditionalFormatting sqref="U28:V29">
    <cfRule type="expression" priority="23" dxfId="1" stopIfTrue="1">
      <formula>$U$28=""</formula>
    </cfRule>
  </conditionalFormatting>
  <conditionalFormatting sqref="X28:Y29">
    <cfRule type="expression" priority="24" dxfId="1" stopIfTrue="1">
      <formula>$X$28=""</formula>
    </cfRule>
  </conditionalFormatting>
  <conditionalFormatting sqref="AA28:AB29">
    <cfRule type="expression" priority="25" dxfId="1" stopIfTrue="1">
      <formula>$AA$28=""</formula>
    </cfRule>
  </conditionalFormatting>
  <conditionalFormatting sqref="R30:S31">
    <cfRule type="expression" priority="26" dxfId="1" stopIfTrue="1">
      <formula>$R$30=""</formula>
    </cfRule>
  </conditionalFormatting>
  <conditionalFormatting sqref="U30:V31">
    <cfRule type="expression" priority="27" dxfId="1" stopIfTrue="1">
      <formula>$U$30=""</formula>
    </cfRule>
  </conditionalFormatting>
  <conditionalFormatting sqref="X30:Y31">
    <cfRule type="expression" priority="28" dxfId="1" stopIfTrue="1">
      <formula>$X$30=""</formula>
    </cfRule>
  </conditionalFormatting>
  <conditionalFormatting sqref="AA30:AB31">
    <cfRule type="expression" priority="29" dxfId="1" stopIfTrue="1">
      <formula>$AA$30=""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48" r:id="rId4"/>
  <rowBreaks count="2" manualBreakCount="2">
    <brk id="47" max="35" man="1"/>
    <brk id="82" max="3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0"/>
  <sheetViews>
    <sheetView view="pageBreakPreview" zoomScaleSheetLayoutView="100" zoomScalePageLayoutView="0" workbookViewId="0" topLeftCell="A22">
      <selection activeCell="B6" sqref="B6:K6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4" width="9.25390625" style="0" customWidth="1"/>
    <col min="5" max="5" width="7.75390625" style="0" customWidth="1"/>
    <col min="6" max="6" width="7.625" style="0" customWidth="1"/>
    <col min="7" max="7" width="8.125" style="59" customWidth="1"/>
    <col min="8" max="8" width="7.625" style="59" customWidth="1"/>
    <col min="9" max="9" width="7.625" style="0" customWidth="1"/>
    <col min="10" max="10" width="8.875" style="0" customWidth="1"/>
    <col min="11" max="11" width="5.125" style="0" customWidth="1"/>
    <col min="12" max="13" width="7.625" style="0" customWidth="1"/>
    <col min="14" max="14" width="7.375" style="0" customWidth="1"/>
    <col min="15" max="15" width="7.625" style="0" customWidth="1"/>
    <col min="16" max="16" width="18.125" style="0" customWidth="1"/>
  </cols>
  <sheetData>
    <row r="1" ht="19.5" customHeight="1">
      <c r="A1" s="58" t="s">
        <v>129</v>
      </c>
    </row>
    <row r="2" ht="9.75" customHeight="1"/>
    <row r="3" spans="1:14" ht="19.5" customHeight="1">
      <c r="A3" s="532" t="s">
        <v>151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70"/>
    </row>
    <row r="4" spans="12:15" ht="12.75" customHeight="1">
      <c r="L4" s="70"/>
      <c r="M4" s="70"/>
      <c r="N4" s="70"/>
      <c r="O4" s="70"/>
    </row>
    <row r="5" spans="1:15" ht="30" customHeight="1">
      <c r="A5" s="60" t="s">
        <v>130</v>
      </c>
      <c r="B5" s="61"/>
      <c r="C5" s="61" t="s">
        <v>314</v>
      </c>
      <c r="D5" s="61"/>
      <c r="E5" s="61" t="s">
        <v>229</v>
      </c>
      <c r="F5" s="61" t="s">
        <v>230</v>
      </c>
      <c r="G5" s="62" t="s">
        <v>231</v>
      </c>
      <c r="H5" s="61"/>
      <c r="I5" s="61" t="str">
        <f>C5</f>
        <v>令和●年</v>
      </c>
      <c r="J5" s="61" t="s">
        <v>229</v>
      </c>
      <c r="K5" s="63" t="s">
        <v>230</v>
      </c>
      <c r="O5" s="70"/>
    </row>
    <row r="6" spans="1:15" ht="29.25" customHeight="1">
      <c r="A6" s="60" t="s">
        <v>1</v>
      </c>
      <c r="B6" s="546" t="s">
        <v>219</v>
      </c>
      <c r="C6" s="547"/>
      <c r="D6" s="547"/>
      <c r="E6" s="547"/>
      <c r="F6" s="547"/>
      <c r="G6" s="547"/>
      <c r="H6" s="547"/>
      <c r="I6" s="547"/>
      <c r="J6" s="547"/>
      <c r="K6" s="548"/>
      <c r="L6" s="71"/>
      <c r="M6" s="70"/>
      <c r="N6" s="70"/>
      <c r="O6" s="70"/>
    </row>
    <row r="7" spans="1:15" ht="23.25" customHeight="1">
      <c r="A7" s="64" t="s">
        <v>131</v>
      </c>
      <c r="B7" s="536" t="s">
        <v>232</v>
      </c>
      <c r="C7" s="537"/>
      <c r="D7" s="538"/>
      <c r="E7" s="539"/>
      <c r="F7" s="65" t="s">
        <v>132</v>
      </c>
      <c r="G7" s="104" t="s">
        <v>233</v>
      </c>
      <c r="H7" s="66" t="s">
        <v>234</v>
      </c>
      <c r="I7" s="105" t="s">
        <v>233</v>
      </c>
      <c r="J7" s="66" t="s">
        <v>235</v>
      </c>
      <c r="K7" s="106" t="s">
        <v>233</v>
      </c>
      <c r="L7" s="71"/>
      <c r="M7" s="70"/>
      <c r="N7" s="70"/>
      <c r="O7" s="70"/>
    </row>
    <row r="8" spans="6:15" ht="11.25" customHeight="1">
      <c r="F8" s="55"/>
      <c r="L8" s="75"/>
      <c r="M8" s="75"/>
      <c r="N8" s="70"/>
      <c r="O8" s="70"/>
    </row>
    <row r="9" spans="1:16" ht="19.5" customHeight="1">
      <c r="A9" s="527" t="s">
        <v>133</v>
      </c>
      <c r="B9" s="540" t="s">
        <v>155</v>
      </c>
      <c r="C9" s="541"/>
      <c r="D9" s="546" t="s">
        <v>134</v>
      </c>
      <c r="E9" s="547"/>
      <c r="F9" s="547"/>
      <c r="G9" s="547"/>
      <c r="H9" s="547"/>
      <c r="I9" s="547"/>
      <c r="J9" s="547"/>
      <c r="K9" s="548"/>
      <c r="L9" s="553" t="s">
        <v>156</v>
      </c>
      <c r="M9" s="549" t="s">
        <v>157</v>
      </c>
      <c r="N9" s="549" t="s">
        <v>158</v>
      </c>
      <c r="O9" s="551" t="s">
        <v>159</v>
      </c>
      <c r="P9" s="522" t="s">
        <v>135</v>
      </c>
    </row>
    <row r="10" spans="1:16" ht="19.5" customHeight="1">
      <c r="A10" s="527"/>
      <c r="B10" s="542"/>
      <c r="C10" s="543"/>
      <c r="D10" s="524" t="s">
        <v>136</v>
      </c>
      <c r="E10" s="525"/>
      <c r="F10" s="526"/>
      <c r="G10" s="527" t="s">
        <v>137</v>
      </c>
      <c r="H10" s="527"/>
      <c r="I10" s="527"/>
      <c r="J10" s="528" t="s">
        <v>236</v>
      </c>
      <c r="K10" s="529"/>
      <c r="L10" s="554"/>
      <c r="M10" s="550"/>
      <c r="N10" s="550"/>
      <c r="O10" s="552"/>
      <c r="P10" s="523"/>
    </row>
    <row r="11" spans="1:16" ht="33" customHeight="1">
      <c r="A11" s="527"/>
      <c r="B11" s="544"/>
      <c r="C11" s="545"/>
      <c r="D11" s="76" t="s">
        <v>141</v>
      </c>
      <c r="E11" s="77" t="s">
        <v>161</v>
      </c>
      <c r="F11" s="77" t="s">
        <v>162</v>
      </c>
      <c r="G11" s="78" t="s">
        <v>163</v>
      </c>
      <c r="H11" s="79" t="s">
        <v>138</v>
      </c>
      <c r="I11" s="78" t="s">
        <v>139</v>
      </c>
      <c r="J11" s="530"/>
      <c r="K11" s="531"/>
      <c r="L11" s="80" t="s">
        <v>164</v>
      </c>
      <c r="M11" s="81" t="s">
        <v>165</v>
      </c>
      <c r="N11" s="80" t="s">
        <v>164</v>
      </c>
      <c r="O11" s="80" t="s">
        <v>164</v>
      </c>
      <c r="P11" s="68"/>
    </row>
    <row r="12" spans="1:16" ht="18" customHeight="1">
      <c r="A12" s="522" t="s">
        <v>237</v>
      </c>
      <c r="B12" s="527" t="s">
        <v>238</v>
      </c>
      <c r="C12" s="527"/>
      <c r="D12" s="64" t="s">
        <v>239</v>
      </c>
      <c r="E12" s="64" t="s">
        <v>239</v>
      </c>
      <c r="F12" s="68"/>
      <c r="G12" s="64"/>
      <c r="H12" s="64"/>
      <c r="I12" s="68"/>
      <c r="J12" s="546" t="s">
        <v>240</v>
      </c>
      <c r="K12" s="548"/>
      <c r="L12" s="522" t="s">
        <v>241</v>
      </c>
      <c r="M12" s="566" t="s">
        <v>242</v>
      </c>
      <c r="N12" s="522" t="s">
        <v>241</v>
      </c>
      <c r="O12" s="522" t="s">
        <v>243</v>
      </c>
      <c r="P12" s="522"/>
    </row>
    <row r="13" spans="1:16" ht="18" customHeight="1">
      <c r="A13" s="565"/>
      <c r="B13" s="527" t="s">
        <v>244</v>
      </c>
      <c r="C13" s="527"/>
      <c r="D13" s="64"/>
      <c r="E13" s="68"/>
      <c r="F13" s="68"/>
      <c r="G13" s="64" t="s">
        <v>245</v>
      </c>
      <c r="H13" s="64"/>
      <c r="I13" s="64" t="s">
        <v>245</v>
      </c>
      <c r="J13" s="546" t="s">
        <v>246</v>
      </c>
      <c r="K13" s="548"/>
      <c r="L13" s="565"/>
      <c r="M13" s="567"/>
      <c r="N13" s="565"/>
      <c r="O13" s="565"/>
      <c r="P13" s="565"/>
    </row>
    <row r="14" spans="1:16" ht="18" customHeight="1">
      <c r="A14" s="523"/>
      <c r="B14" s="527"/>
      <c r="C14" s="527"/>
      <c r="D14" s="64"/>
      <c r="E14" s="68"/>
      <c r="F14" s="68"/>
      <c r="G14" s="64"/>
      <c r="H14" s="64"/>
      <c r="I14" s="68"/>
      <c r="J14" s="546"/>
      <c r="K14" s="548"/>
      <c r="L14" s="523"/>
      <c r="M14" s="568"/>
      <c r="N14" s="523"/>
      <c r="O14" s="523"/>
      <c r="P14" s="523"/>
    </row>
    <row r="15" spans="1:16" ht="18.75" customHeight="1">
      <c r="A15" s="522"/>
      <c r="B15" s="527"/>
      <c r="C15" s="527"/>
      <c r="D15" s="64"/>
      <c r="E15" s="68"/>
      <c r="F15" s="68"/>
      <c r="G15" s="64"/>
      <c r="H15" s="64"/>
      <c r="I15" s="68"/>
      <c r="J15" s="546"/>
      <c r="K15" s="548"/>
      <c r="L15" s="522"/>
      <c r="M15" s="566" t="s">
        <v>242</v>
      </c>
      <c r="N15" s="522"/>
      <c r="O15" s="522"/>
      <c r="P15" s="522"/>
    </row>
    <row r="16" spans="1:16" ht="18" customHeight="1">
      <c r="A16" s="565"/>
      <c r="B16" s="546"/>
      <c r="C16" s="548"/>
      <c r="D16" s="64"/>
      <c r="E16" s="68"/>
      <c r="F16" s="68"/>
      <c r="G16" s="64"/>
      <c r="H16" s="64"/>
      <c r="I16" s="68"/>
      <c r="J16" s="546"/>
      <c r="K16" s="548"/>
      <c r="L16" s="565"/>
      <c r="M16" s="567"/>
      <c r="N16" s="565"/>
      <c r="O16" s="565"/>
      <c r="P16" s="565"/>
    </row>
    <row r="17" spans="1:16" ht="18" customHeight="1">
      <c r="A17" s="523"/>
      <c r="B17" s="546"/>
      <c r="C17" s="548"/>
      <c r="D17" s="64"/>
      <c r="E17" s="68"/>
      <c r="F17" s="68"/>
      <c r="G17" s="64"/>
      <c r="H17" s="64"/>
      <c r="I17" s="68"/>
      <c r="J17" s="546"/>
      <c r="K17" s="548"/>
      <c r="L17" s="523"/>
      <c r="M17" s="568"/>
      <c r="N17" s="523"/>
      <c r="O17" s="523"/>
      <c r="P17" s="523"/>
    </row>
    <row r="18" spans="1:16" ht="18" customHeight="1">
      <c r="A18" s="522"/>
      <c r="B18" s="546"/>
      <c r="C18" s="548"/>
      <c r="D18" s="64"/>
      <c r="E18" s="68"/>
      <c r="F18" s="68"/>
      <c r="G18" s="64"/>
      <c r="H18" s="64"/>
      <c r="I18" s="68"/>
      <c r="J18" s="546"/>
      <c r="K18" s="548"/>
      <c r="L18" s="522"/>
      <c r="M18" s="566" t="s">
        <v>242</v>
      </c>
      <c r="N18" s="522"/>
      <c r="O18" s="522"/>
      <c r="P18" s="522"/>
    </row>
    <row r="19" spans="1:16" ht="18.75" customHeight="1">
      <c r="A19" s="565"/>
      <c r="B19" s="546"/>
      <c r="C19" s="548"/>
      <c r="D19" s="64"/>
      <c r="E19" s="68"/>
      <c r="F19" s="68"/>
      <c r="G19" s="64"/>
      <c r="H19" s="64"/>
      <c r="I19" s="68"/>
      <c r="J19" s="546"/>
      <c r="K19" s="548"/>
      <c r="L19" s="565"/>
      <c r="M19" s="567"/>
      <c r="N19" s="565"/>
      <c r="O19" s="565"/>
      <c r="P19" s="565"/>
    </row>
    <row r="20" spans="1:16" ht="18.75" customHeight="1">
      <c r="A20" s="523"/>
      <c r="B20" s="546"/>
      <c r="C20" s="548"/>
      <c r="D20" s="64"/>
      <c r="E20" s="68"/>
      <c r="F20" s="68"/>
      <c r="G20" s="64"/>
      <c r="H20" s="64"/>
      <c r="I20" s="68"/>
      <c r="J20" s="546"/>
      <c r="K20" s="548"/>
      <c r="L20" s="523"/>
      <c r="M20" s="568"/>
      <c r="N20" s="523"/>
      <c r="O20" s="523"/>
      <c r="P20" s="523"/>
    </row>
    <row r="21" spans="1:16" ht="17.25" customHeight="1">
      <c r="A21" s="522"/>
      <c r="B21" s="546"/>
      <c r="C21" s="548"/>
      <c r="D21" s="64"/>
      <c r="E21" s="68"/>
      <c r="F21" s="68"/>
      <c r="G21" s="64"/>
      <c r="H21" s="64"/>
      <c r="I21" s="68"/>
      <c r="J21" s="546"/>
      <c r="K21" s="548"/>
      <c r="L21" s="522"/>
      <c r="M21" s="566" t="s">
        <v>242</v>
      </c>
      <c r="N21" s="522"/>
      <c r="O21" s="522"/>
      <c r="P21" s="522"/>
    </row>
    <row r="22" spans="1:16" ht="18" customHeight="1">
      <c r="A22" s="565"/>
      <c r="B22" s="546"/>
      <c r="C22" s="548"/>
      <c r="D22" s="64"/>
      <c r="E22" s="68"/>
      <c r="F22" s="68"/>
      <c r="G22" s="64"/>
      <c r="H22" s="64"/>
      <c r="I22" s="68"/>
      <c r="J22" s="546"/>
      <c r="K22" s="548"/>
      <c r="L22" s="565"/>
      <c r="M22" s="567"/>
      <c r="N22" s="565"/>
      <c r="O22" s="565"/>
      <c r="P22" s="565"/>
    </row>
    <row r="23" spans="1:16" ht="18" customHeight="1">
      <c r="A23" s="523"/>
      <c r="B23" s="546"/>
      <c r="C23" s="548"/>
      <c r="D23" s="64"/>
      <c r="E23" s="68"/>
      <c r="F23" s="68"/>
      <c r="G23" s="64"/>
      <c r="H23" s="64"/>
      <c r="I23" s="68"/>
      <c r="J23" s="546"/>
      <c r="K23" s="548"/>
      <c r="L23" s="523"/>
      <c r="M23" s="568"/>
      <c r="N23" s="523"/>
      <c r="O23" s="523"/>
      <c r="P23" s="523"/>
    </row>
    <row r="24" spans="1:16" ht="18" customHeight="1">
      <c r="A24" s="565"/>
      <c r="B24" s="546"/>
      <c r="C24" s="548"/>
      <c r="D24" s="64"/>
      <c r="E24" s="68"/>
      <c r="F24" s="68"/>
      <c r="G24" s="64"/>
      <c r="H24" s="64"/>
      <c r="I24" s="68"/>
      <c r="J24" s="546"/>
      <c r="K24" s="548"/>
      <c r="L24" s="522"/>
      <c r="M24" s="566" t="s">
        <v>242</v>
      </c>
      <c r="N24" s="522"/>
      <c r="O24" s="522"/>
      <c r="P24" s="522"/>
    </row>
    <row r="25" spans="1:16" ht="18" customHeight="1">
      <c r="A25" s="565"/>
      <c r="B25" s="546"/>
      <c r="C25" s="548"/>
      <c r="D25" s="64"/>
      <c r="E25" s="68"/>
      <c r="F25" s="68"/>
      <c r="G25" s="64"/>
      <c r="H25" s="64"/>
      <c r="I25" s="68"/>
      <c r="J25" s="546"/>
      <c r="K25" s="548"/>
      <c r="L25" s="565"/>
      <c r="M25" s="567"/>
      <c r="N25" s="565"/>
      <c r="O25" s="565"/>
      <c r="P25" s="565"/>
    </row>
    <row r="26" spans="1:16" ht="18" customHeight="1">
      <c r="A26" s="523"/>
      <c r="B26" s="527"/>
      <c r="C26" s="527"/>
      <c r="D26" s="64"/>
      <c r="E26" s="68"/>
      <c r="F26" s="68"/>
      <c r="G26" s="64"/>
      <c r="H26" s="64"/>
      <c r="I26" s="68"/>
      <c r="J26" s="546"/>
      <c r="K26" s="548"/>
      <c r="L26" s="523"/>
      <c r="M26" s="568"/>
      <c r="N26" s="523"/>
      <c r="O26" s="523"/>
      <c r="P26" s="523"/>
    </row>
    <row r="27" spans="1:16" ht="18" customHeight="1">
      <c r="A27" s="563" t="s">
        <v>181</v>
      </c>
      <c r="B27" s="563"/>
      <c r="C27" s="563"/>
      <c r="D27" s="563"/>
      <c r="E27" s="563"/>
      <c r="F27" s="563"/>
      <c r="G27" s="563"/>
      <c r="H27" s="90"/>
      <c r="I27" s="70"/>
      <c r="J27" s="89"/>
      <c r="K27" s="89"/>
      <c r="L27" s="90"/>
      <c r="M27" s="91"/>
      <c r="N27" s="90"/>
      <c r="O27" s="90"/>
      <c r="P27" s="90"/>
    </row>
    <row r="28" spans="1:11" ht="22.5" customHeight="1">
      <c r="A28" t="s">
        <v>140</v>
      </c>
      <c r="B28" s="69"/>
      <c r="C28" s="69"/>
      <c r="D28" s="69"/>
      <c r="J28" s="562"/>
      <c r="K28" s="562"/>
    </row>
    <row r="29" spans="2:4" ht="32.25" customHeight="1">
      <c r="B29" s="561"/>
      <c r="C29" s="561"/>
      <c r="D29" s="59"/>
    </row>
    <row r="30" spans="2:4" ht="32.25" customHeight="1">
      <c r="B30" s="561"/>
      <c r="C30" s="561"/>
      <c r="D30" s="59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78">
    <mergeCell ref="A27:G27"/>
    <mergeCell ref="J28:K28"/>
    <mergeCell ref="B29:C29"/>
    <mergeCell ref="B30:C30"/>
    <mergeCell ref="O24:O26"/>
    <mergeCell ref="P24:P26"/>
    <mergeCell ref="B25:C25"/>
    <mergeCell ref="J25:K25"/>
    <mergeCell ref="B26:C26"/>
    <mergeCell ref="J26:K26"/>
    <mergeCell ref="A24:A26"/>
    <mergeCell ref="B24:C24"/>
    <mergeCell ref="J24:K24"/>
    <mergeCell ref="L24:L26"/>
    <mergeCell ref="M24:M26"/>
    <mergeCell ref="N24:N26"/>
    <mergeCell ref="O21:O23"/>
    <mergeCell ref="P21:P23"/>
    <mergeCell ref="B22:C22"/>
    <mergeCell ref="J22:K22"/>
    <mergeCell ref="B23:C23"/>
    <mergeCell ref="J23:K23"/>
    <mergeCell ref="A21:A23"/>
    <mergeCell ref="B21:C21"/>
    <mergeCell ref="J21:K21"/>
    <mergeCell ref="L21:L23"/>
    <mergeCell ref="M21:M23"/>
    <mergeCell ref="N21:N23"/>
    <mergeCell ref="O18:O20"/>
    <mergeCell ref="P18:P20"/>
    <mergeCell ref="B19:C19"/>
    <mergeCell ref="J19:K19"/>
    <mergeCell ref="B20:C20"/>
    <mergeCell ref="J20:K20"/>
    <mergeCell ref="A18:A20"/>
    <mergeCell ref="B18:C18"/>
    <mergeCell ref="J18:K18"/>
    <mergeCell ref="L18:L20"/>
    <mergeCell ref="M18:M20"/>
    <mergeCell ref="N18:N20"/>
    <mergeCell ref="O15:O17"/>
    <mergeCell ref="P15:P17"/>
    <mergeCell ref="B16:C16"/>
    <mergeCell ref="J16:K16"/>
    <mergeCell ref="B17:C17"/>
    <mergeCell ref="J17:K17"/>
    <mergeCell ref="A15:A17"/>
    <mergeCell ref="B15:C15"/>
    <mergeCell ref="J15:K15"/>
    <mergeCell ref="L15:L17"/>
    <mergeCell ref="M15:M17"/>
    <mergeCell ref="N15:N17"/>
    <mergeCell ref="O12:O14"/>
    <mergeCell ref="P12:P14"/>
    <mergeCell ref="B13:C13"/>
    <mergeCell ref="J13:K13"/>
    <mergeCell ref="B14:C14"/>
    <mergeCell ref="J14:K14"/>
    <mergeCell ref="A12:A14"/>
    <mergeCell ref="B12:C12"/>
    <mergeCell ref="J12:K12"/>
    <mergeCell ref="L12:L14"/>
    <mergeCell ref="M12:M14"/>
    <mergeCell ref="N12:N14"/>
    <mergeCell ref="N9:N10"/>
    <mergeCell ref="O9:O10"/>
    <mergeCell ref="P9:P10"/>
    <mergeCell ref="D10:F10"/>
    <mergeCell ref="G10:I10"/>
    <mergeCell ref="J10:K11"/>
    <mergeCell ref="A3:M3"/>
    <mergeCell ref="B6:K6"/>
    <mergeCell ref="B7:E7"/>
    <mergeCell ref="A9:A11"/>
    <mergeCell ref="B9:C11"/>
    <mergeCell ref="D9:K9"/>
    <mergeCell ref="L9:L10"/>
    <mergeCell ref="M9:M10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0" customWidth="1"/>
    <col min="2" max="2" width="8.875" style="0" customWidth="1"/>
    <col min="3" max="3" width="8.25390625" style="0" customWidth="1"/>
    <col min="4" max="6" width="7.50390625" style="0" customWidth="1"/>
    <col min="7" max="8" width="7.50390625" style="59" customWidth="1"/>
    <col min="9" max="15" width="7.50390625" style="0" customWidth="1"/>
    <col min="16" max="16" width="18.125" style="0" customWidth="1"/>
  </cols>
  <sheetData>
    <row r="1" spans="1:9" ht="19.5" customHeight="1">
      <c r="A1" s="92" t="s">
        <v>316</v>
      </c>
      <c r="B1" s="92"/>
      <c r="C1" s="92"/>
      <c r="D1" s="92"/>
      <c r="E1" s="92"/>
      <c r="F1" s="92"/>
      <c r="G1" s="94"/>
      <c r="H1" s="94"/>
      <c r="I1" s="92"/>
    </row>
    <row r="2" ht="13.5" customHeight="1"/>
    <row r="3" spans="1:14" ht="19.5" customHeight="1">
      <c r="A3" s="532" t="s">
        <v>166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70"/>
    </row>
    <row r="4" spans="12:16" ht="19.5" customHeight="1">
      <c r="L4" s="70"/>
      <c r="M4" s="577" t="s">
        <v>315</v>
      </c>
      <c r="N4" s="578"/>
      <c r="O4" s="578"/>
      <c r="P4" s="579"/>
    </row>
    <row r="5" spans="1:16" ht="30" customHeight="1">
      <c r="A5" s="60" t="s">
        <v>130</v>
      </c>
      <c r="B5" s="61"/>
      <c r="C5" s="61"/>
      <c r="D5" s="61" t="s">
        <v>18</v>
      </c>
      <c r="E5" s="61" t="s">
        <v>19</v>
      </c>
      <c r="F5" s="61" t="s">
        <v>25</v>
      </c>
      <c r="G5" s="62" t="s">
        <v>21</v>
      </c>
      <c r="H5" s="61"/>
      <c r="I5" s="61" t="s">
        <v>18</v>
      </c>
      <c r="J5" s="61" t="s">
        <v>19</v>
      </c>
      <c r="K5" s="63" t="s">
        <v>25</v>
      </c>
      <c r="M5" s="580"/>
      <c r="N5" s="581"/>
      <c r="O5" s="581"/>
      <c r="P5" s="582"/>
    </row>
    <row r="6" spans="1:16" ht="29.25" customHeight="1">
      <c r="A6" s="60" t="s">
        <v>1</v>
      </c>
      <c r="B6" s="546"/>
      <c r="C6" s="547"/>
      <c r="D6" s="547"/>
      <c r="E6" s="547"/>
      <c r="F6" s="547"/>
      <c r="G6" s="547"/>
      <c r="H6" s="547"/>
      <c r="I6" s="547"/>
      <c r="J6" s="547"/>
      <c r="K6" s="548"/>
      <c r="L6" s="71"/>
      <c r="M6" s="580"/>
      <c r="N6" s="581"/>
      <c r="O6" s="581"/>
      <c r="P6" s="582"/>
    </row>
    <row r="7" spans="1:16" ht="23.25" customHeight="1">
      <c r="A7" s="64" t="s">
        <v>167</v>
      </c>
      <c r="B7" s="536"/>
      <c r="C7" s="537"/>
      <c r="D7" s="538"/>
      <c r="E7" s="539"/>
      <c r="F7" s="65" t="s">
        <v>132</v>
      </c>
      <c r="G7" s="74"/>
      <c r="H7" s="66" t="s">
        <v>153</v>
      </c>
      <c r="I7" s="66"/>
      <c r="J7" s="66" t="s">
        <v>154</v>
      </c>
      <c r="K7" s="67"/>
      <c r="L7" s="71"/>
      <c r="M7" s="583"/>
      <c r="N7" s="584"/>
      <c r="O7" s="584"/>
      <c r="P7" s="585"/>
    </row>
    <row r="8" spans="6:15" ht="14.25" customHeight="1">
      <c r="F8" s="55"/>
      <c r="L8" s="75"/>
      <c r="M8" s="75"/>
      <c r="N8" s="70"/>
      <c r="O8" s="70"/>
    </row>
    <row r="9" spans="1:16" ht="19.5" customHeight="1">
      <c r="A9" s="540" t="s">
        <v>168</v>
      </c>
      <c r="B9" s="569"/>
      <c r="C9" s="570"/>
      <c r="D9" s="546" t="s">
        <v>134</v>
      </c>
      <c r="E9" s="547"/>
      <c r="F9" s="547"/>
      <c r="G9" s="547"/>
      <c r="H9" s="547"/>
      <c r="I9" s="547"/>
      <c r="J9" s="547"/>
      <c r="K9" s="548"/>
      <c r="L9" s="553" t="s">
        <v>156</v>
      </c>
      <c r="M9" s="549" t="s">
        <v>157</v>
      </c>
      <c r="N9" s="549" t="s">
        <v>158</v>
      </c>
      <c r="O9" s="551" t="s">
        <v>159</v>
      </c>
      <c r="P9" s="522" t="s">
        <v>135</v>
      </c>
    </row>
    <row r="10" spans="1:16" ht="19.5" customHeight="1">
      <c r="A10" s="571"/>
      <c r="B10" s="572"/>
      <c r="C10" s="573"/>
      <c r="D10" s="524" t="s">
        <v>136</v>
      </c>
      <c r="E10" s="525"/>
      <c r="F10" s="526"/>
      <c r="G10" s="527" t="s">
        <v>137</v>
      </c>
      <c r="H10" s="527"/>
      <c r="I10" s="527"/>
      <c r="J10" s="528" t="s">
        <v>160</v>
      </c>
      <c r="K10" s="529"/>
      <c r="L10" s="554"/>
      <c r="M10" s="550"/>
      <c r="N10" s="550"/>
      <c r="O10" s="552"/>
      <c r="P10" s="523"/>
    </row>
    <row r="11" spans="1:16" ht="33" customHeight="1">
      <c r="A11" s="574"/>
      <c r="B11" s="575"/>
      <c r="C11" s="576"/>
      <c r="D11" s="76" t="s">
        <v>141</v>
      </c>
      <c r="E11" s="77" t="s">
        <v>161</v>
      </c>
      <c r="F11" s="77" t="s">
        <v>162</v>
      </c>
      <c r="G11" s="78" t="s">
        <v>163</v>
      </c>
      <c r="H11" s="79" t="s">
        <v>138</v>
      </c>
      <c r="I11" s="78" t="s">
        <v>139</v>
      </c>
      <c r="J11" s="530"/>
      <c r="K11" s="531"/>
      <c r="L11" s="80" t="s">
        <v>164</v>
      </c>
      <c r="M11" s="81" t="s">
        <v>165</v>
      </c>
      <c r="N11" s="80" t="s">
        <v>164</v>
      </c>
      <c r="O11" s="80" t="s">
        <v>164</v>
      </c>
      <c r="P11" s="68"/>
    </row>
    <row r="12" spans="1:16" ht="54.75" customHeight="1">
      <c r="A12" s="546"/>
      <c r="B12" s="547"/>
      <c r="C12" s="548"/>
      <c r="D12" s="64"/>
      <c r="E12" s="68"/>
      <c r="F12" s="68"/>
      <c r="G12" s="64"/>
      <c r="H12" s="64"/>
      <c r="I12" s="68"/>
      <c r="J12" s="546"/>
      <c r="K12" s="548"/>
      <c r="L12" s="68"/>
      <c r="M12" s="82" t="s">
        <v>169</v>
      </c>
      <c r="N12" s="68"/>
      <c r="O12" s="68"/>
      <c r="P12" s="68"/>
    </row>
    <row r="13" spans="1:16" ht="54.75" customHeight="1">
      <c r="A13" s="546"/>
      <c r="B13" s="547"/>
      <c r="C13" s="548"/>
      <c r="D13" s="64"/>
      <c r="E13" s="68"/>
      <c r="F13" s="68"/>
      <c r="G13" s="64"/>
      <c r="H13" s="64"/>
      <c r="I13" s="68"/>
      <c r="J13" s="546"/>
      <c r="K13" s="548"/>
      <c r="L13" s="68"/>
      <c r="M13" s="68" t="s">
        <v>170</v>
      </c>
      <c r="N13" s="68"/>
      <c r="O13" s="68"/>
      <c r="P13" s="68"/>
    </row>
    <row r="14" spans="1:16" ht="54.75" customHeight="1">
      <c r="A14" s="546"/>
      <c r="B14" s="547"/>
      <c r="C14" s="548"/>
      <c r="D14" s="64"/>
      <c r="E14" s="68"/>
      <c r="F14" s="68"/>
      <c r="G14" s="64"/>
      <c r="H14" s="64"/>
      <c r="I14" s="68"/>
      <c r="J14" s="546"/>
      <c r="K14" s="548"/>
      <c r="L14" s="68"/>
      <c r="M14" s="68"/>
      <c r="N14" s="68"/>
      <c r="O14" s="68"/>
      <c r="P14" s="68"/>
    </row>
    <row r="15" spans="1:16" ht="54.75" customHeight="1">
      <c r="A15" s="546"/>
      <c r="B15" s="547"/>
      <c r="C15" s="548"/>
      <c r="D15" s="64"/>
      <c r="E15" s="68"/>
      <c r="F15" s="68"/>
      <c r="G15" s="64"/>
      <c r="H15" s="64"/>
      <c r="I15" s="68"/>
      <c r="J15" s="546"/>
      <c r="K15" s="548"/>
      <c r="L15" s="68"/>
      <c r="M15" s="68"/>
      <c r="N15" s="68"/>
      <c r="O15" s="68"/>
      <c r="P15" s="68"/>
    </row>
    <row r="16" spans="1:16" ht="54.75" customHeight="1">
      <c r="A16" s="546"/>
      <c r="B16" s="547"/>
      <c r="C16" s="548"/>
      <c r="D16" s="64"/>
      <c r="E16" s="68"/>
      <c r="F16" s="68"/>
      <c r="G16" s="64"/>
      <c r="H16" s="64"/>
      <c r="I16" s="68"/>
      <c r="J16" s="546"/>
      <c r="K16" s="548"/>
      <c r="L16" s="68"/>
      <c r="M16" s="68"/>
      <c r="N16" s="68"/>
      <c r="O16" s="68"/>
      <c r="P16" s="68"/>
    </row>
    <row r="17" spans="1:5" ht="22.5" customHeight="1">
      <c r="A17" s="92" t="s">
        <v>176</v>
      </c>
      <c r="B17" s="93"/>
      <c r="C17" s="93"/>
      <c r="D17" s="93"/>
      <c r="E17" s="92"/>
    </row>
    <row r="18" spans="2:4" ht="32.25" customHeight="1">
      <c r="B18" s="561"/>
      <c r="C18" s="561"/>
      <c r="D18" s="59"/>
    </row>
    <row r="19" spans="2:4" ht="32.25" customHeight="1">
      <c r="B19" s="561"/>
      <c r="C19" s="561"/>
      <c r="D19" s="59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26">
    <mergeCell ref="A16:C16"/>
    <mergeCell ref="J16:K16"/>
    <mergeCell ref="B18:C18"/>
    <mergeCell ref="B19:C19"/>
    <mergeCell ref="A13:C13"/>
    <mergeCell ref="J13:K13"/>
    <mergeCell ref="A14:C14"/>
    <mergeCell ref="J14:K14"/>
    <mergeCell ref="A15:C15"/>
    <mergeCell ref="J15:K15"/>
    <mergeCell ref="P9:P10"/>
    <mergeCell ref="D10:F10"/>
    <mergeCell ref="G10:I10"/>
    <mergeCell ref="J10:K11"/>
    <mergeCell ref="A12:C12"/>
    <mergeCell ref="J12:K12"/>
    <mergeCell ref="A3:M3"/>
    <mergeCell ref="B6:K6"/>
    <mergeCell ref="B7:E7"/>
    <mergeCell ref="A9:C11"/>
    <mergeCell ref="D9:K9"/>
    <mergeCell ref="L9:L10"/>
    <mergeCell ref="M9:M10"/>
    <mergeCell ref="M4:P7"/>
    <mergeCell ref="N9:N10"/>
    <mergeCell ref="O9:O10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6"/>
  <sheetViews>
    <sheetView showZeros="0" view="pageBreakPreview" zoomScaleSheetLayoutView="100" workbookViewId="0" topLeftCell="A1">
      <selection activeCell="AK20" sqref="AK20"/>
    </sheetView>
  </sheetViews>
  <sheetFormatPr defaultColWidth="9.00390625" defaultRowHeight="20.25" customHeight="1"/>
  <cols>
    <col min="1" max="1" width="14.75390625" style="138" customWidth="1"/>
    <col min="2" max="28" width="2.625" style="138" customWidth="1"/>
    <col min="29" max="32" width="2.50390625" style="138" customWidth="1"/>
    <col min="33" max="34" width="2.625" style="138" customWidth="1"/>
    <col min="35" max="35" width="1.625" style="138" customWidth="1"/>
    <col min="36" max="36" width="0.6171875" style="138" customWidth="1"/>
    <col min="37" max="16384" width="9.00390625" style="138" customWidth="1"/>
  </cols>
  <sheetData>
    <row r="1" s="107" customFormat="1" ht="20.25" customHeight="1">
      <c r="A1" s="107" t="s">
        <v>293</v>
      </c>
    </row>
    <row r="2" spans="7:25" s="107" customFormat="1" ht="26.25" customHeight="1">
      <c r="G2" s="207" t="s">
        <v>294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7:25" s="107" customFormat="1" ht="8.25" customHeight="1"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24:34" s="107" customFormat="1" ht="20.25" customHeight="1">
      <c r="X4" s="206" t="s">
        <v>224</v>
      </c>
      <c r="Y4" s="206"/>
      <c r="Z4" s="208"/>
      <c r="AA4" s="208"/>
      <c r="AB4" s="111" t="s">
        <v>18</v>
      </c>
      <c r="AC4" s="208"/>
      <c r="AD4" s="208"/>
      <c r="AE4" s="111" t="s">
        <v>19</v>
      </c>
      <c r="AF4" s="208"/>
      <c r="AG4" s="208"/>
      <c r="AH4" s="111" t="s">
        <v>20</v>
      </c>
    </row>
    <row r="5" s="107" customFormat="1" ht="20.25" customHeight="1">
      <c r="A5" s="107" t="s">
        <v>97</v>
      </c>
    </row>
    <row r="6" spans="13:34" s="107" customFormat="1" ht="20.25" customHeight="1">
      <c r="M6" s="206" t="s">
        <v>99</v>
      </c>
      <c r="N6" s="206"/>
      <c r="O6" s="206"/>
      <c r="P6" s="197" t="s">
        <v>98</v>
      </c>
      <c r="Q6" s="197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</row>
    <row r="7" spans="16:34" s="107" customFormat="1" ht="20.25" customHeight="1">
      <c r="P7" s="197" t="s">
        <v>100</v>
      </c>
      <c r="Q7" s="197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</row>
    <row r="8" spans="12:34" s="107" customFormat="1" ht="20.25" customHeight="1">
      <c r="L8" s="112"/>
      <c r="R8" s="211" t="s">
        <v>249</v>
      </c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</row>
    <row r="9" spans="12:34" s="107" customFormat="1" ht="20.25" customHeight="1">
      <c r="L9" s="1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</row>
    <row r="10" spans="18:34" s="107" customFormat="1" ht="15" customHeight="1"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</row>
    <row r="11" s="107" customFormat="1" ht="20.25" customHeight="1">
      <c r="A11" s="137" t="s">
        <v>295</v>
      </c>
    </row>
    <row r="12" spans="1:34" s="107" customFormat="1" ht="20.25" customHeight="1">
      <c r="A12" s="213" t="s">
        <v>250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</row>
    <row r="13" spans="1:34" s="107" customFormat="1" ht="20.25" customHeight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</row>
    <row r="14" spans="1:34" s="107" customFormat="1" ht="20.25" customHeight="1">
      <c r="A14" s="215" t="s">
        <v>253</v>
      </c>
      <c r="B14" s="139" t="s">
        <v>101</v>
      </c>
      <c r="C14" s="217"/>
      <c r="D14" s="217"/>
      <c r="E14" s="129" t="s">
        <v>43</v>
      </c>
      <c r="F14" s="217"/>
      <c r="G14" s="217"/>
      <c r="H14" s="129"/>
      <c r="I14" s="129"/>
      <c r="J14" s="129"/>
      <c r="K14" s="129"/>
      <c r="L14" s="129"/>
      <c r="M14" s="129"/>
      <c r="N14" s="129"/>
      <c r="O14" s="129"/>
      <c r="P14" s="218" t="s">
        <v>102</v>
      </c>
      <c r="Q14" s="218"/>
      <c r="R14" s="140" t="s">
        <v>22</v>
      </c>
      <c r="S14" s="217"/>
      <c r="T14" s="217"/>
      <c r="U14" s="129" t="s">
        <v>23</v>
      </c>
      <c r="V14" s="217"/>
      <c r="W14" s="217"/>
      <c r="X14" s="129" t="s">
        <v>43</v>
      </c>
      <c r="Y14" s="217"/>
      <c r="Z14" s="217"/>
      <c r="AA14" s="217"/>
      <c r="AB14" s="129"/>
      <c r="AC14" s="129"/>
      <c r="AD14" s="129"/>
      <c r="AE14" s="129"/>
      <c r="AF14" s="129"/>
      <c r="AG14" s="129"/>
      <c r="AH14" s="130"/>
    </row>
    <row r="15" spans="1:34" s="107" customFormat="1" ht="20.25" customHeight="1">
      <c r="A15" s="216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20"/>
    </row>
    <row r="16" spans="1:34" s="107" customFormat="1" ht="39.75" customHeight="1">
      <c r="A16" s="118" t="s">
        <v>251</v>
      </c>
      <c r="B16" s="119"/>
      <c r="C16" s="221" t="s">
        <v>22</v>
      </c>
      <c r="D16" s="221"/>
      <c r="E16" s="221"/>
      <c r="F16" s="221"/>
      <c r="G16" s="222"/>
      <c r="H16" s="222"/>
      <c r="I16" s="222"/>
      <c r="J16" s="120" t="s">
        <v>103</v>
      </c>
      <c r="K16" s="120"/>
      <c r="L16" s="221"/>
      <c r="M16" s="221"/>
      <c r="N16" s="221"/>
      <c r="O16" s="221"/>
      <c r="P16" s="222"/>
      <c r="Q16" s="222"/>
      <c r="R16" s="222"/>
      <c r="S16" s="120"/>
      <c r="T16" s="120"/>
      <c r="U16" s="120"/>
      <c r="V16" s="221"/>
      <c r="W16" s="221"/>
      <c r="X16" s="223"/>
      <c r="Y16" s="223"/>
      <c r="Z16" s="223"/>
      <c r="AA16" s="120"/>
      <c r="AB16" s="120"/>
      <c r="AC16" s="120"/>
      <c r="AD16" s="120"/>
      <c r="AE16" s="120"/>
      <c r="AF16" s="120"/>
      <c r="AG16" s="120"/>
      <c r="AH16" s="121"/>
    </row>
    <row r="17" spans="1:34" s="107" customFormat="1" ht="20.25" customHeight="1">
      <c r="A17" s="224" t="s">
        <v>254</v>
      </c>
      <c r="B17" s="225" t="s">
        <v>267</v>
      </c>
      <c r="C17" s="122" t="s">
        <v>104</v>
      </c>
      <c r="D17" s="226" t="s">
        <v>105</v>
      </c>
      <c r="E17" s="226"/>
      <c r="F17" s="226"/>
      <c r="G17" s="227"/>
      <c r="H17" s="123"/>
      <c r="I17" s="123"/>
      <c r="J17" s="124" t="s">
        <v>22</v>
      </c>
      <c r="K17" s="228"/>
      <c r="L17" s="228"/>
      <c r="M17" s="228"/>
      <c r="N17" s="114" t="s">
        <v>103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</row>
    <row r="18" spans="1:34" s="107" customFormat="1" ht="20.25" customHeight="1">
      <c r="A18" s="224"/>
      <c r="B18" s="225"/>
      <c r="C18" s="122" t="s">
        <v>94</v>
      </c>
      <c r="D18" s="229" t="s">
        <v>106</v>
      </c>
      <c r="E18" s="229"/>
      <c r="F18" s="229"/>
      <c r="G18" s="230"/>
      <c r="H18" s="123"/>
      <c r="I18" s="123"/>
      <c r="J18" s="124" t="s">
        <v>22</v>
      </c>
      <c r="K18" s="228"/>
      <c r="L18" s="228"/>
      <c r="M18" s="228"/>
      <c r="N18" s="114" t="s">
        <v>103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s="107" customFormat="1" ht="20.25" customHeight="1">
      <c r="A19" s="224"/>
      <c r="B19" s="225"/>
      <c r="C19" s="122" t="s">
        <v>95</v>
      </c>
      <c r="D19" s="229" t="s">
        <v>108</v>
      </c>
      <c r="E19" s="229"/>
      <c r="F19" s="229"/>
      <c r="G19" s="230"/>
      <c r="H19" s="123"/>
      <c r="I19" s="123"/>
      <c r="J19" s="124" t="s">
        <v>22</v>
      </c>
      <c r="K19" s="228"/>
      <c r="L19" s="228"/>
      <c r="M19" s="228"/>
      <c r="N19" s="114" t="s">
        <v>103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5"/>
    </row>
    <row r="20" spans="1:34" s="107" customFormat="1" ht="20.25" customHeight="1">
      <c r="A20" s="224"/>
      <c r="B20" s="225"/>
      <c r="C20" s="125" t="s">
        <v>96</v>
      </c>
      <c r="D20" s="231" t="s">
        <v>255</v>
      </c>
      <c r="E20" s="231"/>
      <c r="F20" s="231"/>
      <c r="G20" s="232"/>
      <c r="H20" s="126"/>
      <c r="I20" s="126"/>
      <c r="J20" s="158" t="s">
        <v>22</v>
      </c>
      <c r="K20" s="233"/>
      <c r="L20" s="233"/>
      <c r="M20" s="233"/>
      <c r="N20" s="155" t="s">
        <v>103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</row>
    <row r="21" spans="1:34" s="107" customFormat="1" ht="20.25" customHeight="1">
      <c r="A21" s="224"/>
      <c r="B21" s="225" t="s">
        <v>268</v>
      </c>
      <c r="C21" s="122" t="s">
        <v>104</v>
      </c>
      <c r="D21" s="229" t="s">
        <v>109</v>
      </c>
      <c r="E21" s="229"/>
      <c r="F21" s="229"/>
      <c r="G21" s="230"/>
      <c r="H21" s="234"/>
      <c r="I21" s="234"/>
      <c r="J21" s="114" t="s">
        <v>19</v>
      </c>
      <c r="K21" s="234"/>
      <c r="L21" s="234"/>
      <c r="M21" s="114" t="s">
        <v>25</v>
      </c>
      <c r="N21" s="234"/>
      <c r="O21" s="234"/>
      <c r="P21" s="114" t="s">
        <v>110</v>
      </c>
      <c r="Q21" s="234"/>
      <c r="R21" s="234"/>
      <c r="S21" s="114" t="s">
        <v>111</v>
      </c>
      <c r="T21" s="114"/>
      <c r="U21" s="234"/>
      <c r="V21" s="234"/>
      <c r="W21" s="114" t="s">
        <v>19</v>
      </c>
      <c r="X21" s="234"/>
      <c r="Y21" s="234"/>
      <c r="Z21" s="114" t="s">
        <v>25</v>
      </c>
      <c r="AA21" s="234"/>
      <c r="AB21" s="234"/>
      <c r="AC21" s="114" t="s">
        <v>110</v>
      </c>
      <c r="AD21" s="234"/>
      <c r="AE21" s="234"/>
      <c r="AF21" s="114" t="s">
        <v>112</v>
      </c>
      <c r="AG21" s="114"/>
      <c r="AH21" s="115"/>
    </row>
    <row r="22" spans="1:34" s="107" customFormat="1" ht="20.25" customHeight="1">
      <c r="A22" s="224"/>
      <c r="B22" s="225"/>
      <c r="C22" s="122" t="s">
        <v>94</v>
      </c>
      <c r="D22" s="229" t="s">
        <v>113</v>
      </c>
      <c r="E22" s="229"/>
      <c r="F22" s="229"/>
      <c r="G22" s="230"/>
      <c r="H22" s="234"/>
      <c r="I22" s="234"/>
      <c r="J22" s="114" t="s">
        <v>19</v>
      </c>
      <c r="K22" s="234"/>
      <c r="L22" s="234"/>
      <c r="M22" s="114" t="s">
        <v>25</v>
      </c>
      <c r="N22" s="234"/>
      <c r="O22" s="234"/>
      <c r="P22" s="114" t="s">
        <v>110</v>
      </c>
      <c r="Q22" s="234"/>
      <c r="R22" s="234"/>
      <c r="S22" s="114" t="s">
        <v>111</v>
      </c>
      <c r="T22" s="114"/>
      <c r="U22" s="234"/>
      <c r="V22" s="234"/>
      <c r="W22" s="114" t="s">
        <v>19</v>
      </c>
      <c r="X22" s="234"/>
      <c r="Y22" s="234"/>
      <c r="Z22" s="114" t="s">
        <v>25</v>
      </c>
      <c r="AA22" s="234"/>
      <c r="AB22" s="234"/>
      <c r="AC22" s="114" t="s">
        <v>110</v>
      </c>
      <c r="AD22" s="234"/>
      <c r="AE22" s="234"/>
      <c r="AF22" s="114" t="s">
        <v>112</v>
      </c>
      <c r="AG22" s="114"/>
      <c r="AH22" s="115"/>
    </row>
    <row r="23" spans="1:34" s="107" customFormat="1" ht="20.25" customHeight="1">
      <c r="A23" s="224"/>
      <c r="B23" s="225"/>
      <c r="C23" s="122" t="s">
        <v>95</v>
      </c>
      <c r="D23" s="229" t="s">
        <v>256</v>
      </c>
      <c r="E23" s="229"/>
      <c r="F23" s="229"/>
      <c r="G23" s="230"/>
      <c r="H23" s="234"/>
      <c r="I23" s="234"/>
      <c r="J23" s="114" t="s">
        <v>19</v>
      </c>
      <c r="K23" s="234"/>
      <c r="L23" s="234"/>
      <c r="M23" s="114" t="s">
        <v>25</v>
      </c>
      <c r="N23" s="234"/>
      <c r="O23" s="234"/>
      <c r="P23" s="114" t="s">
        <v>110</v>
      </c>
      <c r="Q23" s="234"/>
      <c r="R23" s="234"/>
      <c r="S23" s="114" t="s">
        <v>111</v>
      </c>
      <c r="T23" s="114"/>
      <c r="U23" s="234"/>
      <c r="V23" s="234"/>
      <c r="W23" s="114" t="s">
        <v>19</v>
      </c>
      <c r="X23" s="234"/>
      <c r="Y23" s="234"/>
      <c r="Z23" s="114" t="s">
        <v>25</v>
      </c>
      <c r="AA23" s="234"/>
      <c r="AB23" s="234"/>
      <c r="AC23" s="114" t="s">
        <v>110</v>
      </c>
      <c r="AD23" s="234"/>
      <c r="AE23" s="234"/>
      <c r="AF23" s="114" t="s">
        <v>112</v>
      </c>
      <c r="AG23" s="114"/>
      <c r="AH23" s="115"/>
    </row>
    <row r="24" spans="1:34" s="107" customFormat="1" ht="20.25" customHeight="1">
      <c r="A24" s="224"/>
      <c r="B24" s="225"/>
      <c r="C24" s="122" t="s">
        <v>96</v>
      </c>
      <c r="D24" s="229" t="s">
        <v>114</v>
      </c>
      <c r="E24" s="229"/>
      <c r="F24" s="229"/>
      <c r="G24" s="230"/>
      <c r="H24" s="234"/>
      <c r="I24" s="234"/>
      <c r="J24" s="114" t="s">
        <v>19</v>
      </c>
      <c r="K24" s="234"/>
      <c r="L24" s="234"/>
      <c r="M24" s="114" t="s">
        <v>25</v>
      </c>
      <c r="N24" s="234"/>
      <c r="O24" s="234"/>
      <c r="P24" s="114" t="s">
        <v>110</v>
      </c>
      <c r="Q24" s="234"/>
      <c r="R24" s="234"/>
      <c r="S24" s="114" t="s">
        <v>111</v>
      </c>
      <c r="T24" s="114"/>
      <c r="U24" s="234"/>
      <c r="V24" s="234"/>
      <c r="W24" s="114" t="s">
        <v>19</v>
      </c>
      <c r="X24" s="234"/>
      <c r="Y24" s="234"/>
      <c r="Z24" s="114" t="s">
        <v>25</v>
      </c>
      <c r="AA24" s="234"/>
      <c r="AB24" s="234"/>
      <c r="AC24" s="114" t="s">
        <v>110</v>
      </c>
      <c r="AD24" s="234"/>
      <c r="AE24" s="234"/>
      <c r="AF24" s="114" t="s">
        <v>112</v>
      </c>
      <c r="AG24" s="114"/>
      <c r="AH24" s="115"/>
    </row>
    <row r="25" spans="1:34" s="107" customFormat="1" ht="20.25" customHeight="1">
      <c r="A25" s="224"/>
      <c r="B25" s="225"/>
      <c r="C25" s="122" t="s">
        <v>257</v>
      </c>
      <c r="D25" s="229" t="s">
        <v>115</v>
      </c>
      <c r="E25" s="229"/>
      <c r="F25" s="229"/>
      <c r="G25" s="230"/>
      <c r="H25" s="234"/>
      <c r="I25" s="234"/>
      <c r="J25" s="114" t="s">
        <v>19</v>
      </c>
      <c r="K25" s="234"/>
      <c r="L25" s="234"/>
      <c r="M25" s="114" t="s">
        <v>25</v>
      </c>
      <c r="N25" s="234"/>
      <c r="O25" s="234"/>
      <c r="P25" s="114" t="s">
        <v>110</v>
      </c>
      <c r="Q25" s="234"/>
      <c r="R25" s="234"/>
      <c r="S25" s="114" t="s">
        <v>111</v>
      </c>
      <c r="T25" s="114"/>
      <c r="U25" s="234"/>
      <c r="V25" s="234"/>
      <c r="W25" s="114" t="s">
        <v>19</v>
      </c>
      <c r="X25" s="234"/>
      <c r="Y25" s="234"/>
      <c r="Z25" s="114" t="s">
        <v>25</v>
      </c>
      <c r="AA25" s="234"/>
      <c r="AB25" s="234"/>
      <c r="AC25" s="114" t="s">
        <v>110</v>
      </c>
      <c r="AD25" s="234"/>
      <c r="AE25" s="234"/>
      <c r="AF25" s="114" t="s">
        <v>112</v>
      </c>
      <c r="AG25" s="114"/>
      <c r="AH25" s="115"/>
    </row>
    <row r="26" spans="1:34" s="107" customFormat="1" ht="20.25" customHeight="1">
      <c r="A26" s="224"/>
      <c r="B26" s="225"/>
      <c r="C26" s="125" t="s">
        <v>258</v>
      </c>
      <c r="D26" s="231" t="s">
        <v>259</v>
      </c>
      <c r="E26" s="231"/>
      <c r="F26" s="231"/>
      <c r="G26" s="232"/>
      <c r="H26" s="235"/>
      <c r="I26" s="236"/>
      <c r="J26" s="155" t="s">
        <v>19</v>
      </c>
      <c r="K26" s="236"/>
      <c r="L26" s="236"/>
      <c r="M26" s="155" t="s">
        <v>25</v>
      </c>
      <c r="N26" s="236"/>
      <c r="O26" s="236"/>
      <c r="P26" s="155" t="s">
        <v>110</v>
      </c>
      <c r="Q26" s="236"/>
      <c r="R26" s="236"/>
      <c r="S26" s="155" t="s">
        <v>111</v>
      </c>
      <c r="T26" s="155"/>
      <c r="U26" s="236"/>
      <c r="V26" s="236"/>
      <c r="W26" s="155" t="s">
        <v>19</v>
      </c>
      <c r="X26" s="236"/>
      <c r="Y26" s="236"/>
      <c r="Z26" s="155" t="s">
        <v>25</v>
      </c>
      <c r="AA26" s="236"/>
      <c r="AB26" s="236"/>
      <c r="AC26" s="155" t="s">
        <v>110</v>
      </c>
      <c r="AD26" s="236"/>
      <c r="AE26" s="236"/>
      <c r="AF26" s="155" t="s">
        <v>112</v>
      </c>
      <c r="AG26" s="155"/>
      <c r="AH26" s="156"/>
    </row>
    <row r="27" spans="1:34" s="107" customFormat="1" ht="20.25" customHeight="1">
      <c r="A27" s="213" t="s">
        <v>116</v>
      </c>
      <c r="B27" s="213" t="s">
        <v>46</v>
      </c>
      <c r="C27" s="213"/>
      <c r="D27" s="213"/>
      <c r="E27" s="213" t="s">
        <v>47</v>
      </c>
      <c r="F27" s="213"/>
      <c r="G27" s="213"/>
      <c r="H27" s="213" t="s">
        <v>48</v>
      </c>
      <c r="I27" s="213"/>
      <c r="J27" s="213"/>
      <c r="K27" s="128"/>
      <c r="L27" s="129"/>
      <c r="M27" s="218" t="s">
        <v>117</v>
      </c>
      <c r="N27" s="218"/>
      <c r="O27" s="218"/>
      <c r="P27" s="218"/>
      <c r="Q27" s="130"/>
      <c r="R27" s="217"/>
      <c r="S27" s="238"/>
      <c r="T27" s="218" t="s">
        <v>118</v>
      </c>
      <c r="U27" s="217"/>
      <c r="V27" s="217"/>
      <c r="W27" s="218" t="s">
        <v>20</v>
      </c>
      <c r="X27" s="217"/>
      <c r="Y27" s="217"/>
      <c r="Z27" s="218" t="s">
        <v>110</v>
      </c>
      <c r="AA27" s="217"/>
      <c r="AB27" s="217"/>
      <c r="AC27" s="218" t="s">
        <v>119</v>
      </c>
      <c r="AD27" s="129"/>
      <c r="AE27" s="129"/>
      <c r="AF27" s="129"/>
      <c r="AG27" s="129"/>
      <c r="AH27" s="130"/>
    </row>
    <row r="28" spans="1:34" s="107" customFormat="1" ht="20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154"/>
      <c r="L28" s="155"/>
      <c r="M28" s="237"/>
      <c r="N28" s="237"/>
      <c r="O28" s="237"/>
      <c r="P28" s="237"/>
      <c r="Q28" s="183"/>
      <c r="R28" s="239"/>
      <c r="S28" s="239"/>
      <c r="T28" s="237"/>
      <c r="U28" s="236"/>
      <c r="V28" s="236"/>
      <c r="W28" s="237"/>
      <c r="X28" s="236"/>
      <c r="Y28" s="236"/>
      <c r="Z28" s="237"/>
      <c r="AA28" s="236"/>
      <c r="AB28" s="236"/>
      <c r="AC28" s="237"/>
      <c r="AD28" s="155"/>
      <c r="AE28" s="155"/>
      <c r="AF28" s="155"/>
      <c r="AG28" s="155"/>
      <c r="AH28" s="156"/>
    </row>
    <row r="29" spans="1:34" s="107" customFormat="1" ht="20.25" customHeight="1">
      <c r="A29" s="213"/>
      <c r="B29" s="240"/>
      <c r="C29" s="240"/>
      <c r="D29" s="240"/>
      <c r="E29" s="240"/>
      <c r="F29" s="240"/>
      <c r="G29" s="240"/>
      <c r="H29" s="241">
        <f>SUM(B29:E30)</f>
        <v>0</v>
      </c>
      <c r="I29" s="241"/>
      <c r="J29" s="241"/>
      <c r="K29" s="128"/>
      <c r="L29" s="129"/>
      <c r="M29" s="218" t="s">
        <v>120</v>
      </c>
      <c r="N29" s="218"/>
      <c r="O29" s="218"/>
      <c r="P29" s="218"/>
      <c r="Q29" s="130"/>
      <c r="R29" s="217"/>
      <c r="S29" s="238"/>
      <c r="T29" s="218" t="s">
        <v>118</v>
      </c>
      <c r="U29" s="217"/>
      <c r="V29" s="217"/>
      <c r="W29" s="218" t="s">
        <v>20</v>
      </c>
      <c r="X29" s="217"/>
      <c r="Y29" s="217"/>
      <c r="Z29" s="218" t="s">
        <v>110</v>
      </c>
      <c r="AA29" s="217"/>
      <c r="AB29" s="217"/>
      <c r="AC29" s="218" t="s">
        <v>119</v>
      </c>
      <c r="AD29" s="129"/>
      <c r="AE29" s="129"/>
      <c r="AF29" s="129"/>
      <c r="AG29" s="129"/>
      <c r="AH29" s="130"/>
    </row>
    <row r="30" spans="1:34" s="107" customFormat="1" ht="20.25" customHeight="1">
      <c r="A30" s="213"/>
      <c r="B30" s="240"/>
      <c r="C30" s="240"/>
      <c r="D30" s="240"/>
      <c r="E30" s="240"/>
      <c r="F30" s="240"/>
      <c r="G30" s="240"/>
      <c r="H30" s="241"/>
      <c r="I30" s="241"/>
      <c r="J30" s="241"/>
      <c r="K30" s="154"/>
      <c r="L30" s="155"/>
      <c r="M30" s="237"/>
      <c r="N30" s="237"/>
      <c r="O30" s="237"/>
      <c r="P30" s="237"/>
      <c r="Q30" s="183"/>
      <c r="R30" s="239"/>
      <c r="S30" s="239"/>
      <c r="T30" s="237"/>
      <c r="U30" s="236"/>
      <c r="V30" s="236"/>
      <c r="W30" s="237"/>
      <c r="X30" s="236"/>
      <c r="Y30" s="236"/>
      <c r="Z30" s="237"/>
      <c r="AA30" s="236"/>
      <c r="AB30" s="236"/>
      <c r="AC30" s="237"/>
      <c r="AD30" s="155"/>
      <c r="AE30" s="155"/>
      <c r="AF30" s="155"/>
      <c r="AG30" s="155"/>
      <c r="AH30" s="156"/>
    </row>
    <row r="31" spans="1:34" s="113" customFormat="1" ht="39.75" customHeight="1">
      <c r="A31" s="170" t="s">
        <v>297</v>
      </c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1:34" s="107" customFormat="1" ht="39.75" customHeight="1">
      <c r="A32" s="170" t="s">
        <v>300</v>
      </c>
      <c r="B32" s="172"/>
      <c r="C32" s="173"/>
      <c r="D32" s="173"/>
      <c r="E32" s="222" t="s">
        <v>260</v>
      </c>
      <c r="F32" s="222"/>
      <c r="G32" s="222"/>
      <c r="H32" s="222"/>
      <c r="I32" s="222"/>
      <c r="J32" s="222"/>
      <c r="K32" s="222"/>
      <c r="L32" s="120"/>
      <c r="M32" s="174" t="s">
        <v>14</v>
      </c>
      <c r="N32" s="174"/>
      <c r="O32" s="174"/>
      <c r="P32" s="174"/>
      <c r="Q32" s="120"/>
      <c r="R32" s="175"/>
      <c r="S32" s="175"/>
      <c r="T32" s="174"/>
      <c r="U32" s="176"/>
      <c r="V32" s="176"/>
      <c r="W32" s="174"/>
      <c r="X32" s="176"/>
      <c r="Y32" s="176"/>
      <c r="Z32" s="174"/>
      <c r="AA32" s="176"/>
      <c r="AB32" s="176"/>
      <c r="AC32" s="174"/>
      <c r="AD32" s="120"/>
      <c r="AE32" s="120"/>
      <c r="AF32" s="120"/>
      <c r="AG32" s="120"/>
      <c r="AH32" s="121"/>
    </row>
    <row r="33" spans="1:34" s="107" customFormat="1" ht="39.75" customHeight="1">
      <c r="A33" s="171" t="s">
        <v>302</v>
      </c>
      <c r="B33" s="172"/>
      <c r="C33" s="173"/>
      <c r="D33" s="173"/>
      <c r="E33" s="222" t="s">
        <v>260</v>
      </c>
      <c r="F33" s="222"/>
      <c r="G33" s="222"/>
      <c r="H33" s="222"/>
      <c r="I33" s="222"/>
      <c r="J33" s="222"/>
      <c r="K33" s="222"/>
      <c r="L33" s="120"/>
      <c r="M33" s="174" t="s">
        <v>14</v>
      </c>
      <c r="N33" s="174"/>
      <c r="O33" s="174"/>
      <c r="P33" s="174"/>
      <c r="Q33" s="120"/>
      <c r="R33" s="175"/>
      <c r="S33" s="175"/>
      <c r="T33" s="174"/>
      <c r="U33" s="176"/>
      <c r="V33" s="176"/>
      <c r="W33" s="174"/>
      <c r="X33" s="176"/>
      <c r="Y33" s="176"/>
      <c r="Z33" s="174"/>
      <c r="AA33" s="176"/>
      <c r="AB33" s="176"/>
      <c r="AC33" s="174"/>
      <c r="AD33" s="120"/>
      <c r="AE33" s="120"/>
      <c r="AF33" s="120"/>
      <c r="AG33" s="120"/>
      <c r="AH33" s="121"/>
    </row>
    <row r="34" spans="1:34" s="107" customFormat="1" ht="39.75" customHeight="1">
      <c r="A34" s="169" t="s">
        <v>296</v>
      </c>
      <c r="B34" s="172"/>
      <c r="C34" s="173"/>
      <c r="D34" s="173"/>
      <c r="E34" s="222" t="s">
        <v>260</v>
      </c>
      <c r="F34" s="222"/>
      <c r="G34" s="222">
        <f>G32-G33</f>
        <v>0</v>
      </c>
      <c r="H34" s="222"/>
      <c r="I34" s="222"/>
      <c r="J34" s="222"/>
      <c r="K34" s="222"/>
      <c r="L34" s="120"/>
      <c r="M34" s="174" t="s">
        <v>14</v>
      </c>
      <c r="N34" s="174"/>
      <c r="O34" s="174"/>
      <c r="P34" s="174"/>
      <c r="Q34" s="120"/>
      <c r="R34" s="175"/>
      <c r="S34" s="175"/>
      <c r="T34" s="174"/>
      <c r="U34" s="176"/>
      <c r="V34" s="176"/>
      <c r="W34" s="174"/>
      <c r="X34" s="176"/>
      <c r="Y34" s="176"/>
      <c r="Z34" s="174"/>
      <c r="AA34" s="176"/>
      <c r="AB34" s="176"/>
      <c r="AC34" s="174"/>
      <c r="AD34" s="120"/>
      <c r="AE34" s="120"/>
      <c r="AF34" s="120"/>
      <c r="AG34" s="120"/>
      <c r="AH34" s="121"/>
    </row>
    <row r="35" spans="1:3" s="133" customFormat="1" ht="15.75" customHeight="1">
      <c r="A35" s="107" t="s">
        <v>261</v>
      </c>
      <c r="B35" s="134"/>
      <c r="C35" s="135"/>
    </row>
    <row r="36" s="107" customFormat="1" ht="20.25" customHeight="1">
      <c r="A36" s="107" t="s">
        <v>292</v>
      </c>
    </row>
  </sheetData>
  <sheetProtection/>
  <mergeCells count="124">
    <mergeCell ref="G33:K33"/>
    <mergeCell ref="G2:Y2"/>
    <mergeCell ref="X4:Y4"/>
    <mergeCell ref="Z4:AA4"/>
    <mergeCell ref="AC4:AD4"/>
    <mergeCell ref="AF4:AG4"/>
    <mergeCell ref="M6:O6"/>
    <mergeCell ref="P6:Q6"/>
    <mergeCell ref="S6:AH6"/>
    <mergeCell ref="P7:Q7"/>
    <mergeCell ref="S7:AH7"/>
    <mergeCell ref="R8:AH10"/>
    <mergeCell ref="A12:A13"/>
    <mergeCell ref="B12:AH13"/>
    <mergeCell ref="A14:A15"/>
    <mergeCell ref="C14:D14"/>
    <mergeCell ref="F14:G14"/>
    <mergeCell ref="P14:Q14"/>
    <mergeCell ref="S14:T14"/>
    <mergeCell ref="V14:W14"/>
    <mergeCell ref="Y14:AA14"/>
    <mergeCell ref="B15:AH15"/>
    <mergeCell ref="C16:F16"/>
    <mergeCell ref="G16:I16"/>
    <mergeCell ref="L16:O16"/>
    <mergeCell ref="P16:R16"/>
    <mergeCell ref="V16:W16"/>
    <mergeCell ref="X16:Z16"/>
    <mergeCell ref="A17:A26"/>
    <mergeCell ref="B17:B20"/>
    <mergeCell ref="D17:G17"/>
    <mergeCell ref="K17:M17"/>
    <mergeCell ref="D18:G18"/>
    <mergeCell ref="K18:M18"/>
    <mergeCell ref="D19:G19"/>
    <mergeCell ref="K19:M19"/>
    <mergeCell ref="D20:G20"/>
    <mergeCell ref="K20:M20"/>
    <mergeCell ref="B21:B26"/>
    <mergeCell ref="D21:G21"/>
    <mergeCell ref="H21:I21"/>
    <mergeCell ref="K21:L21"/>
    <mergeCell ref="N21:O21"/>
    <mergeCell ref="Q21:R21"/>
    <mergeCell ref="D26:G26"/>
    <mergeCell ref="H26:I26"/>
    <mergeCell ref="K26:L26"/>
    <mergeCell ref="N26:O26"/>
    <mergeCell ref="U21:V21"/>
    <mergeCell ref="X21:Y21"/>
    <mergeCell ref="AA21:AB21"/>
    <mergeCell ref="AD21:AE21"/>
    <mergeCell ref="D22:G22"/>
    <mergeCell ref="H22:I22"/>
    <mergeCell ref="K22:L22"/>
    <mergeCell ref="N22:O22"/>
    <mergeCell ref="Q22:R22"/>
    <mergeCell ref="U22:V22"/>
    <mergeCell ref="X22:Y22"/>
    <mergeCell ref="AA22:AB22"/>
    <mergeCell ref="AD22:AE22"/>
    <mergeCell ref="D23:G23"/>
    <mergeCell ref="H23:I23"/>
    <mergeCell ref="K23:L23"/>
    <mergeCell ref="N23:O23"/>
    <mergeCell ref="Q23:R23"/>
    <mergeCell ref="U23:V23"/>
    <mergeCell ref="X23:Y23"/>
    <mergeCell ref="AA23:AB23"/>
    <mergeCell ref="AD23:AE23"/>
    <mergeCell ref="D24:G24"/>
    <mergeCell ref="H24:I24"/>
    <mergeCell ref="K24:L24"/>
    <mergeCell ref="N24:O24"/>
    <mergeCell ref="Q24:R24"/>
    <mergeCell ref="U24:V24"/>
    <mergeCell ref="X24:Y24"/>
    <mergeCell ref="AA24:AB24"/>
    <mergeCell ref="AD24:AE24"/>
    <mergeCell ref="D25:G25"/>
    <mergeCell ref="H25:I25"/>
    <mergeCell ref="K25:L25"/>
    <mergeCell ref="N25:O25"/>
    <mergeCell ref="Q25:R25"/>
    <mergeCell ref="U25:V25"/>
    <mergeCell ref="X25:Y25"/>
    <mergeCell ref="AA25:AB25"/>
    <mergeCell ref="AD25:AE25"/>
    <mergeCell ref="Q26:R26"/>
    <mergeCell ref="U26:V26"/>
    <mergeCell ref="X26:Y26"/>
    <mergeCell ref="AA26:AB26"/>
    <mergeCell ref="AD26:AE26"/>
    <mergeCell ref="A27:A30"/>
    <mergeCell ref="B27:D28"/>
    <mergeCell ref="E27:G28"/>
    <mergeCell ref="H27:J28"/>
    <mergeCell ref="M27:P28"/>
    <mergeCell ref="R27:S28"/>
    <mergeCell ref="T27:T28"/>
    <mergeCell ref="U27:V28"/>
    <mergeCell ref="W27:W28"/>
    <mergeCell ref="X27:Y28"/>
    <mergeCell ref="Z27:Z28"/>
    <mergeCell ref="AA27:AB28"/>
    <mergeCell ref="AC27:AC28"/>
    <mergeCell ref="B29:D30"/>
    <mergeCell ref="E29:G30"/>
    <mergeCell ref="H29:J30"/>
    <mergeCell ref="M29:P30"/>
    <mergeCell ref="R29:S30"/>
    <mergeCell ref="T29:T30"/>
    <mergeCell ref="U29:V30"/>
    <mergeCell ref="W29:W30"/>
    <mergeCell ref="B31:AH31"/>
    <mergeCell ref="E32:F32"/>
    <mergeCell ref="G32:K32"/>
    <mergeCell ref="E34:F34"/>
    <mergeCell ref="G34:K34"/>
    <mergeCell ref="X29:Y30"/>
    <mergeCell ref="Z29:Z30"/>
    <mergeCell ref="AA29:AB30"/>
    <mergeCell ref="AC29:AC30"/>
    <mergeCell ref="E33:F33"/>
  </mergeCells>
  <conditionalFormatting sqref="Z4:AA4">
    <cfRule type="expression" priority="5" dxfId="1" stopIfTrue="1">
      <formula>$Z$4=""</formula>
    </cfRule>
  </conditionalFormatting>
  <conditionalFormatting sqref="AC4:AD4">
    <cfRule type="expression" priority="6" dxfId="1" stopIfTrue="1">
      <formula>$AC$4=""</formula>
    </cfRule>
  </conditionalFormatting>
  <conditionalFormatting sqref="AF4:AG4">
    <cfRule type="expression" priority="7" dxfId="1" stopIfTrue="1">
      <formula>$AF$4=""</formula>
    </cfRule>
  </conditionalFormatting>
  <conditionalFormatting sqref="S6:AH6">
    <cfRule type="expression" priority="8" dxfId="1" stopIfTrue="1">
      <formula>$S$6=""</formula>
    </cfRule>
  </conditionalFormatting>
  <conditionalFormatting sqref="S7:AH7">
    <cfRule type="expression" priority="9" dxfId="1" stopIfTrue="1">
      <formula>$S$7=""</formula>
    </cfRule>
  </conditionalFormatting>
  <conditionalFormatting sqref="B12:AH13">
    <cfRule type="expression" priority="10" dxfId="1" stopIfTrue="1">
      <formula>$B$12=""</formula>
    </cfRule>
  </conditionalFormatting>
  <conditionalFormatting sqref="C14:D14">
    <cfRule type="expression" priority="11" dxfId="1" stopIfTrue="1">
      <formula>$C$14=""</formula>
    </cfRule>
  </conditionalFormatting>
  <conditionalFormatting sqref="F14:G14">
    <cfRule type="expression" priority="12" dxfId="1" stopIfTrue="1">
      <formula>$F$14=""</formula>
    </cfRule>
  </conditionalFormatting>
  <conditionalFormatting sqref="S14:T14">
    <cfRule type="expression" priority="13" dxfId="1" stopIfTrue="1">
      <formula>$S$14=""</formula>
    </cfRule>
  </conditionalFormatting>
  <conditionalFormatting sqref="V14:W14">
    <cfRule type="expression" priority="14" dxfId="1" stopIfTrue="1">
      <formula>$V$14=""</formula>
    </cfRule>
  </conditionalFormatting>
  <conditionalFormatting sqref="Y14:AA14">
    <cfRule type="expression" priority="15" dxfId="1" stopIfTrue="1">
      <formula>$Y$14=""</formula>
    </cfRule>
  </conditionalFormatting>
  <conditionalFormatting sqref="B15:AH15">
    <cfRule type="expression" priority="16" dxfId="1" stopIfTrue="1">
      <formula>$B$15=""</formula>
    </cfRule>
  </conditionalFormatting>
  <conditionalFormatting sqref="G16:I16">
    <cfRule type="expression" priority="17" dxfId="1" stopIfTrue="1">
      <formula>$G$16=""</formula>
    </cfRule>
  </conditionalFormatting>
  <conditionalFormatting sqref="K17:M17">
    <cfRule type="expression" priority="18" dxfId="1" stopIfTrue="1">
      <formula>$K$17=""</formula>
    </cfRule>
  </conditionalFormatting>
  <conditionalFormatting sqref="K18:M18">
    <cfRule type="expression" priority="19" dxfId="1" stopIfTrue="1">
      <formula>$K$18=""</formula>
    </cfRule>
  </conditionalFormatting>
  <conditionalFormatting sqref="K19:M19">
    <cfRule type="expression" priority="20" dxfId="1" stopIfTrue="1">
      <formula>$K$19=""</formula>
    </cfRule>
  </conditionalFormatting>
  <conditionalFormatting sqref="K20:M20">
    <cfRule type="expression" priority="21" dxfId="1" stopIfTrue="1">
      <formula>$K$20=""</formula>
    </cfRule>
  </conditionalFormatting>
  <conditionalFormatting sqref="H21:H23 AA21:AB26 X21:Y26 U21:V26 Q21:R26 N21:O26 K21:L26 AD21:AE26 H24:I26">
    <cfRule type="expression" priority="22" dxfId="1" stopIfTrue="1">
      <formula>H21=""</formula>
    </cfRule>
  </conditionalFormatting>
  <conditionalFormatting sqref="B29:D30">
    <cfRule type="expression" priority="23" dxfId="1" stopIfTrue="1">
      <formula>$B$29=""</formula>
    </cfRule>
  </conditionalFormatting>
  <conditionalFormatting sqref="E29:G30">
    <cfRule type="expression" priority="24" dxfId="1" stopIfTrue="1">
      <formula>$E$29=""</formula>
    </cfRule>
  </conditionalFormatting>
  <conditionalFormatting sqref="R27:S28">
    <cfRule type="expression" priority="25" dxfId="1" stopIfTrue="1">
      <formula>$R$27=""</formula>
    </cfRule>
  </conditionalFormatting>
  <conditionalFormatting sqref="U27:V28">
    <cfRule type="expression" priority="26" dxfId="1" stopIfTrue="1">
      <formula>$U$27=""</formula>
    </cfRule>
  </conditionalFormatting>
  <conditionalFormatting sqref="X27:Y28">
    <cfRule type="expression" priority="27" dxfId="1" stopIfTrue="1">
      <formula>$X$27=""</formula>
    </cfRule>
  </conditionalFormatting>
  <conditionalFormatting sqref="AA27:AB28">
    <cfRule type="expression" priority="28" dxfId="1" stopIfTrue="1">
      <formula>$AA$27=""</formula>
    </cfRule>
  </conditionalFormatting>
  <conditionalFormatting sqref="R29:S30">
    <cfRule type="expression" priority="29" dxfId="1" stopIfTrue="1">
      <formula>$R$29=""</formula>
    </cfRule>
  </conditionalFormatting>
  <conditionalFormatting sqref="U29:V30">
    <cfRule type="expression" priority="30" dxfId="1" stopIfTrue="1">
      <formula>$U$29=""</formula>
    </cfRule>
  </conditionalFormatting>
  <conditionalFormatting sqref="X29:Y30">
    <cfRule type="expression" priority="31" dxfId="1" stopIfTrue="1">
      <formula>$X$29=""</formula>
    </cfRule>
  </conditionalFormatting>
  <conditionalFormatting sqref="AA29:AB30">
    <cfRule type="expression" priority="32" dxfId="1" stopIfTrue="1">
      <formula>$AA$29=""</formula>
    </cfRule>
  </conditionalFormatting>
  <conditionalFormatting sqref="B31:AH31">
    <cfRule type="expression" priority="3" dxfId="39" stopIfTrue="1">
      <formula>$B$31</formula>
    </cfRule>
  </conditionalFormatting>
  <conditionalFormatting sqref="G32:K32">
    <cfRule type="expression" priority="2" dxfId="39" stopIfTrue="1">
      <formula>$G$32</formula>
    </cfRule>
  </conditionalFormatting>
  <conditionalFormatting sqref="G33:K33">
    <cfRule type="expression" priority="1" dxfId="39" stopIfTrue="1">
      <formula>$G$32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9" r:id="rId4"/>
  <colBreaks count="1" manualBreakCount="1">
    <brk id="35" max="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9"/>
  <sheetViews>
    <sheetView showZeros="0" view="pageBreakPreview" zoomScaleSheetLayoutView="100" zoomScalePageLayoutView="0" workbookViewId="0" topLeftCell="A1">
      <selection activeCell="Z7" sqref="Z7"/>
    </sheetView>
  </sheetViews>
  <sheetFormatPr defaultColWidth="3.875" defaultRowHeight="17.25" customHeight="1"/>
  <cols>
    <col min="1" max="1" width="3.875" style="34" customWidth="1"/>
    <col min="2" max="8" width="3.875" style="21" customWidth="1"/>
    <col min="9" max="11" width="3.875" style="34" customWidth="1"/>
    <col min="12" max="22" width="3.875" style="21" customWidth="1"/>
    <col min="23" max="23" width="8.875" style="21" customWidth="1"/>
    <col min="24" max="24" width="9.625" style="21" customWidth="1"/>
    <col min="25" max="25" width="6.25390625" style="21" customWidth="1"/>
    <col min="26" max="26" width="8.00390625" style="21" customWidth="1"/>
    <col min="27" max="28" width="3.875" style="21" customWidth="1"/>
    <col min="29" max="29" width="9.50390625" style="21" customWidth="1"/>
    <col min="30" max="16384" width="3.875" style="21" customWidth="1"/>
  </cols>
  <sheetData>
    <row r="1" spans="1:29" ht="17.25" customHeight="1">
      <c r="A1" s="279" t="s">
        <v>305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/>
      <c r="X1"/>
      <c r="Y1"/>
      <c r="Z1"/>
      <c r="AA1"/>
      <c r="AB1"/>
      <c r="AC1"/>
    </row>
    <row r="2" spans="1:29" ht="17.25" customHeight="1">
      <c r="A2" s="280" t="s">
        <v>303</v>
      </c>
      <c r="B2" s="280"/>
      <c r="C2" s="280"/>
      <c r="D2" s="283">
        <f>'E.食事申込書'!F4</f>
        <v>0</v>
      </c>
      <c r="E2" s="284"/>
      <c r="F2" s="284"/>
      <c r="G2" s="284"/>
      <c r="H2" s="284"/>
      <c r="I2" s="284"/>
      <c r="J2" s="285"/>
      <c r="K2" s="292" t="s">
        <v>44</v>
      </c>
      <c r="L2" s="293"/>
      <c r="M2" s="293"/>
      <c r="N2" s="293"/>
      <c r="O2" s="293"/>
      <c r="P2" s="293"/>
      <c r="Q2" s="293"/>
      <c r="R2" s="293"/>
      <c r="S2" s="294"/>
      <c r="T2" s="293" t="s">
        <v>272</v>
      </c>
      <c r="U2" s="293"/>
      <c r="V2" s="294"/>
      <c r="W2"/>
      <c r="X2"/>
      <c r="Y2"/>
      <c r="Z2"/>
      <c r="AA2"/>
      <c r="AB2"/>
      <c r="AC2"/>
    </row>
    <row r="3" spans="1:29" ht="17.25" customHeight="1">
      <c r="A3" s="281"/>
      <c r="B3" s="281"/>
      <c r="C3" s="281"/>
      <c r="D3" s="286"/>
      <c r="E3" s="287"/>
      <c r="F3" s="287"/>
      <c r="G3" s="287"/>
      <c r="H3" s="287"/>
      <c r="I3" s="287"/>
      <c r="J3" s="288"/>
      <c r="K3" s="185">
        <f>'E.食事申込書'!K7</f>
        <v>0</v>
      </c>
      <c r="L3" s="22" t="s">
        <v>19</v>
      </c>
      <c r="M3" s="186">
        <f>'E.食事申込書'!M7</f>
        <v>0</v>
      </c>
      <c r="N3" s="22" t="s">
        <v>20</v>
      </c>
      <c r="O3" s="22" t="s">
        <v>45</v>
      </c>
      <c r="P3" s="186">
        <f>'E.食事申込書'!T7</f>
        <v>0</v>
      </c>
      <c r="Q3" s="22" t="s">
        <v>19</v>
      </c>
      <c r="R3" s="186">
        <f>'E.食事申込書'!V7</f>
        <v>0</v>
      </c>
      <c r="S3" s="23" t="s">
        <v>20</v>
      </c>
      <c r="T3" s="24" t="s">
        <v>46</v>
      </c>
      <c r="U3" s="24" t="s">
        <v>47</v>
      </c>
      <c r="V3" s="24" t="s">
        <v>48</v>
      </c>
      <c r="W3"/>
      <c r="X3"/>
      <c r="Y3"/>
      <c r="Z3"/>
      <c r="AA3"/>
      <c r="AB3"/>
      <c r="AC3" s="193" t="s">
        <v>309</v>
      </c>
    </row>
    <row r="4" spans="1:29" ht="17.25" customHeight="1">
      <c r="A4" s="282"/>
      <c r="B4" s="282"/>
      <c r="C4" s="282"/>
      <c r="D4" s="289"/>
      <c r="E4" s="290"/>
      <c r="F4" s="290"/>
      <c r="G4" s="290"/>
      <c r="H4" s="290"/>
      <c r="I4" s="290"/>
      <c r="J4" s="291"/>
      <c r="K4" s="26"/>
      <c r="L4" s="27" t="s">
        <v>49</v>
      </c>
      <c r="M4" s="187">
        <f>'E.食事申込書'!Y7</f>
        <v>0</v>
      </c>
      <c r="N4" s="28" t="s">
        <v>50</v>
      </c>
      <c r="O4" s="29" t="s">
        <v>24</v>
      </c>
      <c r="P4" s="27" t="s">
        <v>49</v>
      </c>
      <c r="Q4" s="187">
        <f>'E.食事申込書'!AC7</f>
        <v>0</v>
      </c>
      <c r="R4" s="28" t="s">
        <v>50</v>
      </c>
      <c r="S4" s="30" t="s">
        <v>25</v>
      </c>
      <c r="T4" s="184">
        <f>COUNTIF(K6:K45,"男")</f>
        <v>0</v>
      </c>
      <c r="U4" s="184">
        <f>COUNTIF(K6:K45,"女")</f>
        <v>0</v>
      </c>
      <c r="V4" s="184">
        <f>SUM(T4:U4)</f>
        <v>0</v>
      </c>
      <c r="W4"/>
      <c r="X4"/>
      <c r="Y4"/>
      <c r="Z4"/>
      <c r="AA4"/>
      <c r="AB4"/>
      <c r="AC4" s="194">
        <v>200</v>
      </c>
    </row>
    <row r="5" spans="1:29" ht="17.25" customHeight="1">
      <c r="A5" s="24" t="s">
        <v>51</v>
      </c>
      <c r="B5" s="295" t="s">
        <v>52</v>
      </c>
      <c r="C5" s="295"/>
      <c r="D5" s="295"/>
      <c r="E5" s="295"/>
      <c r="F5" s="295"/>
      <c r="G5" s="295"/>
      <c r="H5" s="295"/>
      <c r="I5" s="296" t="s">
        <v>53</v>
      </c>
      <c r="J5" s="297"/>
      <c r="K5" s="24" t="s">
        <v>54</v>
      </c>
      <c r="L5" s="295" t="s">
        <v>55</v>
      </c>
      <c r="M5" s="295"/>
      <c r="N5" s="295"/>
      <c r="O5" s="295"/>
      <c r="P5" s="295"/>
      <c r="Q5" s="295" t="s">
        <v>56</v>
      </c>
      <c r="R5" s="295"/>
      <c r="S5" s="295"/>
      <c r="T5" s="295"/>
      <c r="U5" s="295"/>
      <c r="V5" s="295"/>
      <c r="W5" s="34" t="s">
        <v>310</v>
      </c>
      <c r="X5" s="34" t="s">
        <v>311</v>
      </c>
      <c r="Y5" s="34" t="s">
        <v>25</v>
      </c>
      <c r="Z5" s="34" t="s">
        <v>312</v>
      </c>
      <c r="AA5"/>
      <c r="AB5"/>
      <c r="AC5" s="194">
        <v>1080</v>
      </c>
    </row>
    <row r="6" spans="1:29" ht="17.25" customHeight="1">
      <c r="A6" s="24">
        <v>1</v>
      </c>
      <c r="B6" s="298"/>
      <c r="C6" s="299"/>
      <c r="D6" s="299"/>
      <c r="E6" s="299"/>
      <c r="F6" s="299"/>
      <c r="G6" s="299"/>
      <c r="H6" s="300"/>
      <c r="I6" s="301"/>
      <c r="J6" s="301"/>
      <c r="K6" s="31"/>
      <c r="L6" s="302"/>
      <c r="M6" s="302"/>
      <c r="N6" s="302"/>
      <c r="O6" s="302"/>
      <c r="P6" s="302"/>
      <c r="Q6" s="303"/>
      <c r="R6" s="303"/>
      <c r="S6" s="303"/>
      <c r="T6" s="303"/>
      <c r="U6" s="303"/>
      <c r="V6" s="303"/>
      <c r="W6"/>
      <c r="X6"/>
      <c r="Y6"/>
      <c r="Z6" s="21">
        <f>W6+X6*Y6</f>
        <v>0</v>
      </c>
      <c r="AA6"/>
      <c r="AB6"/>
      <c r="AC6" s="194">
        <v>3360</v>
      </c>
    </row>
    <row r="7" spans="1:29" ht="17.25" customHeight="1">
      <c r="A7" s="24">
        <f>IF(B7=0,"","2")</f>
      </c>
      <c r="B7" s="298"/>
      <c r="C7" s="299"/>
      <c r="D7" s="299"/>
      <c r="E7" s="299"/>
      <c r="F7" s="299"/>
      <c r="G7" s="299"/>
      <c r="H7" s="300"/>
      <c r="I7" s="301"/>
      <c r="J7" s="301"/>
      <c r="K7" s="31"/>
      <c r="L7" s="302"/>
      <c r="M7" s="302"/>
      <c r="N7" s="302"/>
      <c r="O7" s="302"/>
      <c r="P7" s="302"/>
      <c r="Q7" s="303"/>
      <c r="R7" s="303"/>
      <c r="S7" s="303"/>
      <c r="T7" s="303"/>
      <c r="U7" s="303"/>
      <c r="V7" s="303"/>
      <c r="W7"/>
      <c r="X7"/>
      <c r="Y7"/>
      <c r="Z7" s="21">
        <f aca="true" t="shared" si="0" ref="Z7:Z45">W7+X7*Y7</f>
        <v>0</v>
      </c>
      <c r="AA7"/>
      <c r="AB7"/>
      <c r="AC7" s="194">
        <v>330</v>
      </c>
    </row>
    <row r="8" spans="1:29" ht="17.25" customHeight="1">
      <c r="A8" s="24">
        <f>IF(B8=0,"","3")</f>
      </c>
      <c r="B8" s="298"/>
      <c r="C8" s="299"/>
      <c r="D8" s="299"/>
      <c r="E8" s="299"/>
      <c r="F8" s="299"/>
      <c r="G8" s="299"/>
      <c r="H8" s="300"/>
      <c r="I8" s="301"/>
      <c r="J8" s="301"/>
      <c r="K8" s="31"/>
      <c r="L8" s="302"/>
      <c r="M8" s="302"/>
      <c r="N8" s="302"/>
      <c r="O8" s="302"/>
      <c r="P8" s="302"/>
      <c r="Q8" s="303"/>
      <c r="R8" s="303"/>
      <c r="S8" s="303"/>
      <c r="T8" s="303"/>
      <c r="U8" s="303"/>
      <c r="V8" s="303"/>
      <c r="W8"/>
      <c r="X8"/>
      <c r="Y8"/>
      <c r="Z8" s="21">
        <f t="shared" si="0"/>
        <v>0</v>
      </c>
      <c r="AA8"/>
      <c r="AB8"/>
      <c r="AC8" s="194"/>
    </row>
    <row r="9" spans="1:29" ht="17.25" customHeight="1">
      <c r="A9" s="24">
        <f>IF(B9=0,"","4")</f>
      </c>
      <c r="B9" s="298"/>
      <c r="C9" s="299"/>
      <c r="D9" s="299"/>
      <c r="E9" s="299"/>
      <c r="F9" s="299"/>
      <c r="G9" s="299"/>
      <c r="H9" s="300"/>
      <c r="I9" s="301"/>
      <c r="J9" s="301"/>
      <c r="K9" s="31"/>
      <c r="L9" s="302"/>
      <c r="M9" s="302"/>
      <c r="N9" s="302"/>
      <c r="O9" s="302"/>
      <c r="P9" s="302"/>
      <c r="Q9" s="303"/>
      <c r="R9" s="303"/>
      <c r="S9" s="303"/>
      <c r="T9" s="303"/>
      <c r="U9" s="303"/>
      <c r="V9" s="303"/>
      <c r="W9"/>
      <c r="X9"/>
      <c r="Y9"/>
      <c r="Z9" s="21">
        <f t="shared" si="0"/>
        <v>0</v>
      </c>
      <c r="AA9"/>
      <c r="AB9"/>
      <c r="AC9" s="195"/>
    </row>
    <row r="10" spans="1:29" ht="17.25" customHeight="1">
      <c r="A10" s="24">
        <f>IF(B10=0,"","5")</f>
      </c>
      <c r="B10" s="298"/>
      <c r="C10" s="299"/>
      <c r="D10" s="299"/>
      <c r="E10" s="299"/>
      <c r="F10" s="299"/>
      <c r="G10" s="299"/>
      <c r="H10" s="300"/>
      <c r="I10" s="301"/>
      <c r="J10" s="301"/>
      <c r="K10" s="31"/>
      <c r="L10" s="302"/>
      <c r="M10" s="302"/>
      <c r="N10" s="302"/>
      <c r="O10" s="302"/>
      <c r="P10" s="302"/>
      <c r="Q10" s="303"/>
      <c r="R10" s="303"/>
      <c r="S10" s="303"/>
      <c r="T10" s="303"/>
      <c r="U10" s="303"/>
      <c r="V10" s="303"/>
      <c r="W10"/>
      <c r="X10"/>
      <c r="Y10"/>
      <c r="Z10" s="21">
        <f t="shared" si="0"/>
        <v>0</v>
      </c>
      <c r="AA10"/>
      <c r="AB10"/>
      <c r="AC10"/>
    </row>
    <row r="11" spans="1:29" ht="17.25" customHeight="1">
      <c r="A11" s="24">
        <f>IF(B11=0,"","6")</f>
      </c>
      <c r="B11" s="298"/>
      <c r="C11" s="299"/>
      <c r="D11" s="299"/>
      <c r="E11" s="299"/>
      <c r="F11" s="299"/>
      <c r="G11" s="299"/>
      <c r="H11" s="300"/>
      <c r="I11" s="301"/>
      <c r="J11" s="301"/>
      <c r="K11" s="31"/>
      <c r="L11" s="302"/>
      <c r="M11" s="302"/>
      <c r="N11" s="302"/>
      <c r="O11" s="302"/>
      <c r="P11" s="302"/>
      <c r="Q11" s="303"/>
      <c r="R11" s="303"/>
      <c r="S11" s="303"/>
      <c r="T11" s="303"/>
      <c r="U11" s="303"/>
      <c r="V11" s="303"/>
      <c r="W11"/>
      <c r="X11"/>
      <c r="Y11"/>
      <c r="AA11"/>
      <c r="AB11"/>
      <c r="AC11"/>
    </row>
    <row r="12" spans="1:29" ht="17.25" customHeight="1">
      <c r="A12" s="24">
        <f>IF(B12=0,"","7")</f>
      </c>
      <c r="B12" s="298"/>
      <c r="C12" s="299"/>
      <c r="D12" s="299"/>
      <c r="E12" s="299"/>
      <c r="F12" s="299"/>
      <c r="G12" s="299"/>
      <c r="H12" s="300"/>
      <c r="I12" s="301"/>
      <c r="J12" s="301"/>
      <c r="K12" s="31"/>
      <c r="L12" s="302"/>
      <c r="M12" s="302"/>
      <c r="N12" s="302"/>
      <c r="O12" s="302"/>
      <c r="P12" s="302"/>
      <c r="Q12" s="303"/>
      <c r="R12" s="303"/>
      <c r="S12" s="303"/>
      <c r="T12" s="303"/>
      <c r="U12" s="303"/>
      <c r="V12" s="303"/>
      <c r="W12"/>
      <c r="X12"/>
      <c r="AA12"/>
      <c r="AB12"/>
      <c r="AC12"/>
    </row>
    <row r="13" spans="1:29" ht="17.25" customHeight="1">
      <c r="A13" s="24">
        <f>IF(B13=0,"","8")</f>
      </c>
      <c r="B13" s="298"/>
      <c r="C13" s="299"/>
      <c r="D13" s="299"/>
      <c r="E13" s="299"/>
      <c r="F13" s="299"/>
      <c r="G13" s="299"/>
      <c r="H13" s="300"/>
      <c r="I13" s="301"/>
      <c r="J13" s="301"/>
      <c r="K13" s="31"/>
      <c r="L13" s="302"/>
      <c r="M13" s="302"/>
      <c r="N13" s="302"/>
      <c r="O13" s="302"/>
      <c r="P13" s="302"/>
      <c r="Q13" s="303"/>
      <c r="R13" s="303"/>
      <c r="S13" s="303"/>
      <c r="T13" s="303"/>
      <c r="U13" s="303"/>
      <c r="V13" s="303"/>
      <c r="W13"/>
      <c r="X13"/>
      <c r="Y13"/>
      <c r="AA13"/>
      <c r="AB13"/>
      <c r="AC13"/>
    </row>
    <row r="14" spans="1:29" ht="17.25" customHeight="1">
      <c r="A14" s="24">
        <f>IF(B14=0,"","9")</f>
      </c>
      <c r="B14" s="298"/>
      <c r="C14" s="299"/>
      <c r="D14" s="299"/>
      <c r="E14" s="299"/>
      <c r="F14" s="299"/>
      <c r="G14" s="299"/>
      <c r="H14" s="300"/>
      <c r="I14" s="301"/>
      <c r="J14" s="301"/>
      <c r="K14" s="31"/>
      <c r="L14" s="302"/>
      <c r="M14" s="302"/>
      <c r="N14" s="302"/>
      <c r="O14" s="302"/>
      <c r="P14" s="302"/>
      <c r="Q14" s="303"/>
      <c r="R14" s="303"/>
      <c r="S14" s="303"/>
      <c r="T14" s="303"/>
      <c r="U14" s="303"/>
      <c r="V14" s="303"/>
      <c r="W14"/>
      <c r="X14"/>
      <c r="Y14"/>
      <c r="AA14"/>
      <c r="AB14"/>
      <c r="AC14"/>
    </row>
    <row r="15" spans="1:29" ht="17.25" customHeight="1">
      <c r="A15" s="24">
        <f>IF(B15=0,"","10")</f>
      </c>
      <c r="B15" s="298"/>
      <c r="C15" s="299"/>
      <c r="D15" s="299"/>
      <c r="E15" s="299"/>
      <c r="F15" s="299"/>
      <c r="G15" s="299"/>
      <c r="H15" s="300"/>
      <c r="I15" s="301"/>
      <c r="J15" s="301"/>
      <c r="K15" s="31"/>
      <c r="L15" s="302"/>
      <c r="M15" s="302"/>
      <c r="N15" s="302"/>
      <c r="O15" s="302"/>
      <c r="P15" s="302"/>
      <c r="Q15" s="303"/>
      <c r="R15" s="303"/>
      <c r="S15" s="303"/>
      <c r="T15" s="303"/>
      <c r="U15" s="303"/>
      <c r="V15" s="303"/>
      <c r="W15"/>
      <c r="X15"/>
      <c r="AA15"/>
      <c r="AB15"/>
      <c r="AC15"/>
    </row>
    <row r="16" spans="1:29" ht="17.25" customHeight="1">
      <c r="A16" s="24">
        <f>IF(B16=0,"","11")</f>
      </c>
      <c r="B16" s="298"/>
      <c r="C16" s="299"/>
      <c r="D16" s="299"/>
      <c r="E16" s="299"/>
      <c r="F16" s="299"/>
      <c r="G16" s="299"/>
      <c r="H16" s="300"/>
      <c r="I16" s="301"/>
      <c r="J16" s="301"/>
      <c r="K16" s="31"/>
      <c r="L16" s="302"/>
      <c r="M16" s="302"/>
      <c r="N16" s="302"/>
      <c r="O16" s="302"/>
      <c r="P16" s="302"/>
      <c r="Q16" s="303"/>
      <c r="R16" s="303"/>
      <c r="S16" s="303"/>
      <c r="T16" s="303"/>
      <c r="U16" s="303"/>
      <c r="V16" s="303"/>
      <c r="W16"/>
      <c r="X16"/>
      <c r="Y16"/>
      <c r="AA16"/>
      <c r="AB16"/>
      <c r="AC16"/>
    </row>
    <row r="17" spans="1:24" ht="17.25" customHeight="1">
      <c r="A17" s="24">
        <f>IF(B17=0,"","12")</f>
      </c>
      <c r="B17" s="298"/>
      <c r="C17" s="299"/>
      <c r="D17" s="299"/>
      <c r="E17" s="299"/>
      <c r="F17" s="299"/>
      <c r="G17" s="299"/>
      <c r="H17" s="300"/>
      <c r="I17" s="301"/>
      <c r="J17" s="301"/>
      <c r="K17" s="31"/>
      <c r="L17" s="302"/>
      <c r="M17" s="302"/>
      <c r="N17" s="302"/>
      <c r="O17" s="302"/>
      <c r="P17" s="302"/>
      <c r="Q17" s="303"/>
      <c r="R17" s="303"/>
      <c r="S17" s="303"/>
      <c r="T17" s="303"/>
      <c r="U17" s="303"/>
      <c r="V17" s="303"/>
      <c r="W17"/>
      <c r="X17"/>
    </row>
    <row r="18" spans="1:25" ht="17.25" customHeight="1">
      <c r="A18" s="24">
        <f>IF(B18=0,"","13")</f>
      </c>
      <c r="B18" s="298"/>
      <c r="C18" s="299"/>
      <c r="D18" s="299"/>
      <c r="E18" s="299"/>
      <c r="F18" s="299"/>
      <c r="G18" s="299"/>
      <c r="H18" s="300"/>
      <c r="I18" s="301"/>
      <c r="J18" s="301"/>
      <c r="K18" s="31"/>
      <c r="L18" s="302"/>
      <c r="M18" s="302"/>
      <c r="N18" s="302"/>
      <c r="O18" s="302"/>
      <c r="P18" s="302"/>
      <c r="Q18" s="303"/>
      <c r="R18" s="303"/>
      <c r="S18" s="303"/>
      <c r="T18" s="303"/>
      <c r="U18" s="303"/>
      <c r="V18" s="303"/>
      <c r="W18"/>
      <c r="X18"/>
      <c r="Y18"/>
    </row>
    <row r="19" spans="1:24" ht="17.25" customHeight="1">
      <c r="A19" s="24">
        <f>IF(B19=0,"","14")</f>
      </c>
      <c r="B19" s="298"/>
      <c r="C19" s="299"/>
      <c r="D19" s="299"/>
      <c r="E19" s="299"/>
      <c r="F19" s="299"/>
      <c r="G19" s="299"/>
      <c r="H19" s="300"/>
      <c r="I19" s="301"/>
      <c r="J19" s="301"/>
      <c r="K19" s="31"/>
      <c r="L19" s="302"/>
      <c r="M19" s="302"/>
      <c r="N19" s="302"/>
      <c r="O19" s="302"/>
      <c r="P19" s="302"/>
      <c r="Q19" s="303"/>
      <c r="R19" s="303"/>
      <c r="S19" s="303"/>
      <c r="T19" s="303"/>
      <c r="U19" s="303"/>
      <c r="V19" s="303"/>
      <c r="W19"/>
      <c r="X19"/>
    </row>
    <row r="20" spans="1:25" ht="17.25" customHeight="1">
      <c r="A20" s="24">
        <f>IF(B20=0,"","15")</f>
      </c>
      <c r="B20" s="298"/>
      <c r="C20" s="299"/>
      <c r="D20" s="299"/>
      <c r="E20" s="299"/>
      <c r="F20" s="299"/>
      <c r="G20" s="299"/>
      <c r="H20" s="300"/>
      <c r="I20" s="301"/>
      <c r="J20" s="301"/>
      <c r="K20" s="31"/>
      <c r="L20" s="302"/>
      <c r="M20" s="302"/>
      <c r="N20" s="302"/>
      <c r="O20" s="302"/>
      <c r="P20" s="302"/>
      <c r="Q20" s="303"/>
      <c r="R20" s="303"/>
      <c r="S20" s="303"/>
      <c r="T20" s="303"/>
      <c r="U20" s="303"/>
      <c r="V20" s="303"/>
      <c r="W20"/>
      <c r="X20"/>
      <c r="Y20"/>
    </row>
    <row r="21" spans="1:26" ht="17.25" customHeight="1">
      <c r="A21" s="24">
        <f>IF(B21=0,"","16")</f>
      </c>
      <c r="B21" s="298"/>
      <c r="C21" s="299"/>
      <c r="D21" s="299"/>
      <c r="E21" s="299"/>
      <c r="F21" s="299"/>
      <c r="G21" s="299"/>
      <c r="H21" s="300"/>
      <c r="I21" s="301"/>
      <c r="J21" s="301"/>
      <c r="K21" s="31"/>
      <c r="L21" s="302"/>
      <c r="M21" s="302"/>
      <c r="N21" s="302"/>
      <c r="O21" s="302"/>
      <c r="P21" s="302"/>
      <c r="Q21" s="303"/>
      <c r="R21" s="303"/>
      <c r="S21" s="303"/>
      <c r="T21" s="303"/>
      <c r="U21" s="303"/>
      <c r="V21" s="303"/>
      <c r="W21"/>
      <c r="X21"/>
      <c r="Y21"/>
      <c r="Z21" s="21">
        <f t="shared" si="0"/>
        <v>0</v>
      </c>
    </row>
    <row r="22" spans="1:26" ht="17.25" customHeight="1">
      <c r="A22" s="24">
        <f>IF(B22=0,"","17")</f>
      </c>
      <c r="B22" s="298"/>
      <c r="C22" s="299"/>
      <c r="D22" s="299"/>
      <c r="E22" s="299"/>
      <c r="F22" s="299"/>
      <c r="G22" s="299"/>
      <c r="H22" s="300"/>
      <c r="I22" s="301"/>
      <c r="J22" s="301"/>
      <c r="K22" s="31"/>
      <c r="L22" s="302"/>
      <c r="M22" s="302"/>
      <c r="N22" s="302"/>
      <c r="O22" s="302"/>
      <c r="P22" s="302"/>
      <c r="Q22" s="303"/>
      <c r="R22" s="303"/>
      <c r="S22" s="303"/>
      <c r="T22" s="303"/>
      <c r="U22" s="303"/>
      <c r="V22" s="303"/>
      <c r="W22"/>
      <c r="X22"/>
      <c r="Y22"/>
      <c r="Z22" s="21">
        <f t="shared" si="0"/>
        <v>0</v>
      </c>
    </row>
    <row r="23" spans="1:26" ht="17.25" customHeight="1">
      <c r="A23" s="24">
        <f>IF(B23=0,"","18")</f>
      </c>
      <c r="B23" s="298"/>
      <c r="C23" s="299"/>
      <c r="D23" s="299"/>
      <c r="E23" s="299"/>
      <c r="F23" s="299"/>
      <c r="G23" s="299"/>
      <c r="H23" s="300"/>
      <c r="I23" s="301"/>
      <c r="J23" s="301"/>
      <c r="K23" s="31"/>
      <c r="L23" s="302"/>
      <c r="M23" s="302"/>
      <c r="N23" s="302"/>
      <c r="O23" s="302"/>
      <c r="P23" s="302"/>
      <c r="Q23" s="303"/>
      <c r="R23" s="303"/>
      <c r="S23" s="303"/>
      <c r="T23" s="303"/>
      <c r="U23" s="303"/>
      <c r="V23" s="303"/>
      <c r="W23"/>
      <c r="X23"/>
      <c r="Y23"/>
      <c r="Z23" s="21">
        <f t="shared" si="0"/>
        <v>0</v>
      </c>
    </row>
    <row r="24" spans="1:26" ht="17.25" customHeight="1">
      <c r="A24" s="24">
        <f>IF(B24=0,"","19")</f>
      </c>
      <c r="B24" s="298"/>
      <c r="C24" s="299"/>
      <c r="D24" s="299"/>
      <c r="E24" s="299"/>
      <c r="F24" s="299"/>
      <c r="G24" s="299"/>
      <c r="H24" s="300"/>
      <c r="I24" s="301"/>
      <c r="J24" s="301"/>
      <c r="K24" s="31"/>
      <c r="L24" s="302"/>
      <c r="M24" s="302"/>
      <c r="N24" s="302"/>
      <c r="O24" s="302"/>
      <c r="P24" s="302"/>
      <c r="Q24" s="303"/>
      <c r="R24" s="303"/>
      <c r="S24" s="303"/>
      <c r="T24" s="303"/>
      <c r="U24" s="303"/>
      <c r="V24" s="303"/>
      <c r="X24"/>
      <c r="Y24"/>
      <c r="Z24" s="21">
        <f t="shared" si="0"/>
        <v>0</v>
      </c>
    </row>
    <row r="25" spans="1:26" ht="17.25" customHeight="1">
      <c r="A25" s="24">
        <f>IF(B25=0,"","20")</f>
      </c>
      <c r="B25" s="298"/>
      <c r="C25" s="299"/>
      <c r="D25" s="299"/>
      <c r="E25" s="299"/>
      <c r="F25" s="299"/>
      <c r="G25" s="299"/>
      <c r="H25" s="300"/>
      <c r="I25" s="301"/>
      <c r="J25" s="301"/>
      <c r="K25" s="31"/>
      <c r="L25" s="302"/>
      <c r="M25" s="302"/>
      <c r="N25" s="302"/>
      <c r="O25" s="302"/>
      <c r="P25" s="302"/>
      <c r="Q25" s="303"/>
      <c r="R25" s="303"/>
      <c r="S25" s="303"/>
      <c r="T25" s="303"/>
      <c r="U25" s="303"/>
      <c r="V25" s="303"/>
      <c r="X25"/>
      <c r="Y25"/>
      <c r="Z25" s="21">
        <f t="shared" si="0"/>
        <v>0</v>
      </c>
    </row>
    <row r="26" spans="1:26" ht="17.25" customHeight="1">
      <c r="A26" s="24">
        <f>IF(B26=0,"","21")</f>
      </c>
      <c r="B26" s="298"/>
      <c r="C26" s="299"/>
      <c r="D26" s="299"/>
      <c r="E26" s="299"/>
      <c r="F26" s="299"/>
      <c r="G26" s="299"/>
      <c r="H26" s="300"/>
      <c r="I26" s="301"/>
      <c r="J26" s="301"/>
      <c r="K26" s="31"/>
      <c r="L26" s="302"/>
      <c r="M26" s="302"/>
      <c r="N26" s="302"/>
      <c r="O26" s="302"/>
      <c r="P26" s="302"/>
      <c r="Q26" s="303"/>
      <c r="R26" s="303"/>
      <c r="S26" s="303"/>
      <c r="T26" s="303"/>
      <c r="U26" s="303"/>
      <c r="V26" s="303"/>
      <c r="W26"/>
      <c r="X26"/>
      <c r="Y26"/>
      <c r="Z26" s="21">
        <f t="shared" si="0"/>
        <v>0</v>
      </c>
    </row>
    <row r="27" spans="1:26" ht="17.25" customHeight="1">
      <c r="A27" s="24">
        <f>IF(B27=0,"","22")</f>
      </c>
      <c r="B27" s="298"/>
      <c r="C27" s="299"/>
      <c r="D27" s="299"/>
      <c r="E27" s="299"/>
      <c r="F27" s="299"/>
      <c r="G27" s="299"/>
      <c r="H27" s="300"/>
      <c r="I27" s="301"/>
      <c r="J27" s="301"/>
      <c r="K27" s="31"/>
      <c r="L27" s="302"/>
      <c r="M27" s="302"/>
      <c r="N27" s="302"/>
      <c r="O27" s="302"/>
      <c r="P27" s="302"/>
      <c r="Q27" s="303"/>
      <c r="R27" s="303"/>
      <c r="S27" s="303"/>
      <c r="T27" s="303"/>
      <c r="U27" s="303"/>
      <c r="V27" s="303"/>
      <c r="W27"/>
      <c r="X27"/>
      <c r="Y27"/>
      <c r="Z27" s="21">
        <f t="shared" si="0"/>
        <v>0</v>
      </c>
    </row>
    <row r="28" spans="1:26" ht="17.25" customHeight="1">
      <c r="A28" s="24">
        <f>IF(B28=0,"","23")</f>
      </c>
      <c r="B28" s="298"/>
      <c r="C28" s="299"/>
      <c r="D28" s="299"/>
      <c r="E28" s="299"/>
      <c r="F28" s="299"/>
      <c r="G28" s="299"/>
      <c r="H28" s="300"/>
      <c r="I28" s="301"/>
      <c r="J28" s="301"/>
      <c r="K28" s="31"/>
      <c r="L28" s="302"/>
      <c r="M28" s="302"/>
      <c r="N28" s="302"/>
      <c r="O28" s="302"/>
      <c r="P28" s="302"/>
      <c r="Q28" s="303"/>
      <c r="R28" s="303"/>
      <c r="S28" s="303"/>
      <c r="T28" s="303"/>
      <c r="U28" s="303"/>
      <c r="V28" s="303"/>
      <c r="Z28" s="21">
        <f t="shared" si="0"/>
        <v>0</v>
      </c>
    </row>
    <row r="29" spans="1:26" ht="17.25" customHeight="1">
      <c r="A29" s="24">
        <f>IF(B29=0,"","24")</f>
      </c>
      <c r="B29" s="298"/>
      <c r="C29" s="299"/>
      <c r="D29" s="299"/>
      <c r="E29" s="299"/>
      <c r="F29" s="299"/>
      <c r="G29" s="299"/>
      <c r="H29" s="300"/>
      <c r="I29" s="301"/>
      <c r="J29" s="301"/>
      <c r="K29" s="31"/>
      <c r="L29" s="302"/>
      <c r="M29" s="302"/>
      <c r="N29" s="302"/>
      <c r="O29" s="302"/>
      <c r="P29" s="302"/>
      <c r="Q29" s="303"/>
      <c r="R29" s="303"/>
      <c r="S29" s="303"/>
      <c r="T29" s="303"/>
      <c r="U29" s="303"/>
      <c r="V29" s="303"/>
      <c r="X29"/>
      <c r="Y29"/>
      <c r="Z29" s="21">
        <f t="shared" si="0"/>
        <v>0</v>
      </c>
    </row>
    <row r="30" spans="1:26" ht="17.25" customHeight="1">
      <c r="A30" s="24">
        <f>IF(B30=0,"","25")</f>
      </c>
      <c r="B30" s="298"/>
      <c r="C30" s="299"/>
      <c r="D30" s="299"/>
      <c r="E30" s="299"/>
      <c r="F30" s="299"/>
      <c r="G30" s="299"/>
      <c r="H30" s="300"/>
      <c r="I30" s="301"/>
      <c r="J30" s="301"/>
      <c r="K30" s="31"/>
      <c r="L30" s="302"/>
      <c r="M30" s="302"/>
      <c r="N30" s="302"/>
      <c r="O30" s="302"/>
      <c r="P30" s="302"/>
      <c r="Q30" s="303"/>
      <c r="R30" s="303"/>
      <c r="S30" s="303"/>
      <c r="T30" s="303"/>
      <c r="U30" s="303"/>
      <c r="V30" s="303"/>
      <c r="W30"/>
      <c r="X30"/>
      <c r="Y30"/>
      <c r="Z30" s="21">
        <f t="shared" si="0"/>
        <v>0</v>
      </c>
    </row>
    <row r="31" spans="1:26" ht="17.25" customHeight="1">
      <c r="A31" s="24">
        <f>IF(B31=0,"","26")</f>
      </c>
      <c r="B31" s="298"/>
      <c r="C31" s="299"/>
      <c r="D31" s="299"/>
      <c r="E31" s="299"/>
      <c r="F31" s="299"/>
      <c r="G31" s="299"/>
      <c r="H31" s="300"/>
      <c r="I31" s="301"/>
      <c r="J31" s="301"/>
      <c r="K31" s="31"/>
      <c r="L31" s="302"/>
      <c r="M31" s="302"/>
      <c r="N31" s="302"/>
      <c r="O31" s="302"/>
      <c r="P31" s="302"/>
      <c r="Q31" s="303"/>
      <c r="R31" s="303"/>
      <c r="S31" s="303"/>
      <c r="T31" s="303"/>
      <c r="U31" s="303"/>
      <c r="V31" s="303"/>
      <c r="W31"/>
      <c r="X31"/>
      <c r="Y31"/>
      <c r="Z31" s="21">
        <f t="shared" si="0"/>
        <v>0</v>
      </c>
    </row>
    <row r="32" spans="1:26" ht="17.25" customHeight="1">
      <c r="A32" s="24">
        <f>IF(B32=0,"","27")</f>
      </c>
      <c r="B32" s="298"/>
      <c r="C32" s="299"/>
      <c r="D32" s="299"/>
      <c r="E32" s="299"/>
      <c r="F32" s="299"/>
      <c r="G32" s="299"/>
      <c r="H32" s="300"/>
      <c r="I32" s="301"/>
      <c r="J32" s="301"/>
      <c r="K32" s="31"/>
      <c r="L32" s="302"/>
      <c r="M32" s="302"/>
      <c r="N32" s="302"/>
      <c r="O32" s="302"/>
      <c r="P32" s="302"/>
      <c r="Q32" s="303"/>
      <c r="R32" s="303"/>
      <c r="S32" s="303"/>
      <c r="T32" s="303"/>
      <c r="U32" s="303"/>
      <c r="V32" s="303"/>
      <c r="W32"/>
      <c r="X32"/>
      <c r="Y32"/>
      <c r="Z32" s="21">
        <f t="shared" si="0"/>
        <v>0</v>
      </c>
    </row>
    <row r="33" spans="1:26" ht="17.25" customHeight="1">
      <c r="A33" s="24">
        <f>IF(B33=0,"","28")</f>
      </c>
      <c r="B33" s="298"/>
      <c r="C33" s="299"/>
      <c r="D33" s="299"/>
      <c r="E33" s="299"/>
      <c r="F33" s="299"/>
      <c r="G33" s="299"/>
      <c r="H33" s="300"/>
      <c r="I33" s="301"/>
      <c r="J33" s="301"/>
      <c r="K33" s="31"/>
      <c r="L33" s="302"/>
      <c r="M33" s="302"/>
      <c r="N33" s="302"/>
      <c r="O33" s="302"/>
      <c r="P33" s="302"/>
      <c r="Q33" s="303"/>
      <c r="R33" s="303"/>
      <c r="S33" s="303"/>
      <c r="T33" s="303"/>
      <c r="U33" s="303"/>
      <c r="V33" s="303"/>
      <c r="W33"/>
      <c r="X33"/>
      <c r="Y33"/>
      <c r="Z33" s="21">
        <f t="shared" si="0"/>
        <v>0</v>
      </c>
    </row>
    <row r="34" spans="1:26" ht="17.25" customHeight="1">
      <c r="A34" s="24">
        <f>IF(B34=0,"","29")</f>
      </c>
      <c r="B34" s="298"/>
      <c r="C34" s="299"/>
      <c r="D34" s="299"/>
      <c r="E34" s="299"/>
      <c r="F34" s="299"/>
      <c r="G34" s="299"/>
      <c r="H34" s="300"/>
      <c r="I34" s="301"/>
      <c r="J34" s="301"/>
      <c r="K34" s="31"/>
      <c r="L34" s="302"/>
      <c r="M34" s="302"/>
      <c r="N34" s="302"/>
      <c r="O34" s="302"/>
      <c r="P34" s="302"/>
      <c r="Q34" s="303"/>
      <c r="R34" s="303"/>
      <c r="S34" s="303"/>
      <c r="T34" s="303"/>
      <c r="U34" s="303"/>
      <c r="V34" s="303"/>
      <c r="W34"/>
      <c r="X34"/>
      <c r="Y34"/>
      <c r="Z34" s="21">
        <f t="shared" si="0"/>
        <v>0</v>
      </c>
    </row>
    <row r="35" spans="1:26" ht="17.25" customHeight="1">
      <c r="A35" s="24">
        <f>IF(B35=0,"","30")</f>
      </c>
      <c r="B35" s="298"/>
      <c r="C35" s="299"/>
      <c r="D35" s="299"/>
      <c r="E35" s="299"/>
      <c r="F35" s="299"/>
      <c r="G35" s="299"/>
      <c r="H35" s="300"/>
      <c r="I35" s="301"/>
      <c r="J35" s="301"/>
      <c r="K35" s="31"/>
      <c r="L35" s="302"/>
      <c r="M35" s="302"/>
      <c r="N35" s="302"/>
      <c r="O35" s="302"/>
      <c r="P35" s="302"/>
      <c r="Q35" s="303"/>
      <c r="R35" s="303"/>
      <c r="S35" s="303"/>
      <c r="T35" s="303"/>
      <c r="U35" s="303"/>
      <c r="V35" s="303"/>
      <c r="W35"/>
      <c r="X35"/>
      <c r="Y35"/>
      <c r="Z35" s="21">
        <f t="shared" si="0"/>
        <v>0</v>
      </c>
    </row>
    <row r="36" spans="1:26" ht="17.25" customHeight="1">
      <c r="A36" s="24">
        <f>IF(B36=0,"","31")</f>
      </c>
      <c r="B36" s="298"/>
      <c r="C36" s="299"/>
      <c r="D36" s="299"/>
      <c r="E36" s="299"/>
      <c r="F36" s="299"/>
      <c r="G36" s="299"/>
      <c r="H36" s="300"/>
      <c r="I36" s="301"/>
      <c r="J36" s="301"/>
      <c r="K36" s="31"/>
      <c r="L36" s="302"/>
      <c r="M36" s="302"/>
      <c r="N36" s="302"/>
      <c r="O36" s="302"/>
      <c r="P36" s="302"/>
      <c r="Q36" s="303"/>
      <c r="R36" s="303"/>
      <c r="S36" s="303"/>
      <c r="T36" s="303"/>
      <c r="U36" s="303"/>
      <c r="V36" s="303"/>
      <c r="W36"/>
      <c r="X36"/>
      <c r="Y36"/>
      <c r="Z36" s="21">
        <f t="shared" si="0"/>
        <v>0</v>
      </c>
    </row>
    <row r="37" spans="1:26" ht="17.25" customHeight="1">
      <c r="A37" s="24">
        <f>IF(B37=0,"","32")</f>
      </c>
      <c r="B37" s="298"/>
      <c r="C37" s="299"/>
      <c r="D37" s="299"/>
      <c r="E37" s="299"/>
      <c r="F37" s="299"/>
      <c r="G37" s="299"/>
      <c r="H37" s="300"/>
      <c r="I37" s="301"/>
      <c r="J37" s="301"/>
      <c r="K37" s="31"/>
      <c r="L37" s="302"/>
      <c r="M37" s="302"/>
      <c r="N37" s="302"/>
      <c r="O37" s="302"/>
      <c r="P37" s="302"/>
      <c r="Q37" s="303"/>
      <c r="R37" s="303"/>
      <c r="S37" s="303"/>
      <c r="T37" s="303"/>
      <c r="U37" s="303"/>
      <c r="V37" s="303"/>
      <c r="W37"/>
      <c r="X37"/>
      <c r="Y37"/>
      <c r="Z37" s="21">
        <f t="shared" si="0"/>
        <v>0</v>
      </c>
    </row>
    <row r="38" spans="1:26" ht="17.25" customHeight="1">
      <c r="A38" s="24">
        <f>IF(B38=0,"","33")</f>
      </c>
      <c r="B38" s="298"/>
      <c r="C38" s="299"/>
      <c r="D38" s="299"/>
      <c r="E38" s="299"/>
      <c r="F38" s="299"/>
      <c r="G38" s="299"/>
      <c r="H38" s="300"/>
      <c r="I38" s="301"/>
      <c r="J38" s="301"/>
      <c r="K38" s="31"/>
      <c r="L38" s="302"/>
      <c r="M38" s="302"/>
      <c r="N38" s="302"/>
      <c r="O38" s="302"/>
      <c r="P38" s="302"/>
      <c r="Q38" s="303"/>
      <c r="R38" s="303"/>
      <c r="S38" s="303"/>
      <c r="T38" s="303"/>
      <c r="U38" s="303"/>
      <c r="V38" s="303"/>
      <c r="W38"/>
      <c r="X38"/>
      <c r="Y38"/>
      <c r="Z38" s="21">
        <f t="shared" si="0"/>
        <v>0</v>
      </c>
    </row>
    <row r="39" spans="1:26" ht="17.25" customHeight="1">
      <c r="A39" s="24">
        <f>IF(B39=0,"","34")</f>
      </c>
      <c r="B39" s="298"/>
      <c r="C39" s="299"/>
      <c r="D39" s="299"/>
      <c r="E39" s="299"/>
      <c r="F39" s="299"/>
      <c r="G39" s="299"/>
      <c r="H39" s="300"/>
      <c r="I39" s="301"/>
      <c r="J39" s="301"/>
      <c r="K39" s="31"/>
      <c r="L39" s="302"/>
      <c r="M39" s="302"/>
      <c r="N39" s="302"/>
      <c r="O39" s="302"/>
      <c r="P39" s="302"/>
      <c r="Q39" s="303"/>
      <c r="R39" s="303"/>
      <c r="S39" s="303"/>
      <c r="T39" s="303"/>
      <c r="U39" s="303"/>
      <c r="V39" s="303"/>
      <c r="W39"/>
      <c r="X39"/>
      <c r="Y39"/>
      <c r="Z39" s="21">
        <f t="shared" si="0"/>
        <v>0</v>
      </c>
    </row>
    <row r="40" spans="1:26" ht="17.25" customHeight="1">
      <c r="A40" s="24">
        <f>IF(B40=0,"","35")</f>
      </c>
      <c r="B40" s="298"/>
      <c r="C40" s="299"/>
      <c r="D40" s="299"/>
      <c r="E40" s="299"/>
      <c r="F40" s="299"/>
      <c r="G40" s="299"/>
      <c r="H40" s="300"/>
      <c r="I40" s="301"/>
      <c r="J40" s="301"/>
      <c r="K40" s="31"/>
      <c r="L40" s="302"/>
      <c r="M40" s="302"/>
      <c r="N40" s="302"/>
      <c r="O40" s="302"/>
      <c r="P40" s="302"/>
      <c r="Q40" s="303"/>
      <c r="R40" s="303"/>
      <c r="S40" s="303"/>
      <c r="T40" s="303"/>
      <c r="U40" s="303"/>
      <c r="V40" s="303"/>
      <c r="W40"/>
      <c r="X40"/>
      <c r="Y40"/>
      <c r="Z40" s="21">
        <f t="shared" si="0"/>
        <v>0</v>
      </c>
    </row>
    <row r="41" spans="1:26" ht="17.25" customHeight="1">
      <c r="A41" s="24">
        <f>IF(B41=0,"","36")</f>
      </c>
      <c r="B41" s="298"/>
      <c r="C41" s="299"/>
      <c r="D41" s="299"/>
      <c r="E41" s="299"/>
      <c r="F41" s="299"/>
      <c r="G41" s="299"/>
      <c r="H41" s="300"/>
      <c r="I41" s="301"/>
      <c r="J41" s="301"/>
      <c r="K41" s="31"/>
      <c r="L41" s="302"/>
      <c r="M41" s="302"/>
      <c r="N41" s="302"/>
      <c r="O41" s="302"/>
      <c r="P41" s="302"/>
      <c r="Q41" s="303"/>
      <c r="R41" s="303"/>
      <c r="S41" s="303"/>
      <c r="T41" s="303"/>
      <c r="U41" s="303"/>
      <c r="V41" s="303"/>
      <c r="W41"/>
      <c r="X41"/>
      <c r="Y41"/>
      <c r="Z41" s="21">
        <f t="shared" si="0"/>
        <v>0</v>
      </c>
    </row>
    <row r="42" spans="1:26" ht="17.25" customHeight="1">
      <c r="A42" s="24">
        <f>IF(B42=0,"","37")</f>
      </c>
      <c r="B42" s="298"/>
      <c r="C42" s="299"/>
      <c r="D42" s="299"/>
      <c r="E42" s="299"/>
      <c r="F42" s="299"/>
      <c r="G42" s="299"/>
      <c r="H42" s="300"/>
      <c r="I42" s="301"/>
      <c r="J42" s="301"/>
      <c r="K42" s="31"/>
      <c r="L42" s="302"/>
      <c r="M42" s="302"/>
      <c r="N42" s="302"/>
      <c r="O42" s="302"/>
      <c r="P42" s="302"/>
      <c r="Q42" s="303"/>
      <c r="R42" s="303"/>
      <c r="S42" s="303"/>
      <c r="T42" s="303"/>
      <c r="U42" s="303"/>
      <c r="V42" s="303"/>
      <c r="W42"/>
      <c r="X42"/>
      <c r="Y42"/>
      <c r="Z42" s="21">
        <f t="shared" si="0"/>
        <v>0</v>
      </c>
    </row>
    <row r="43" spans="1:26" ht="17.25" customHeight="1">
      <c r="A43" s="24">
        <f>IF(B43=0,"","38")</f>
      </c>
      <c r="B43" s="298"/>
      <c r="C43" s="299"/>
      <c r="D43" s="299"/>
      <c r="E43" s="299"/>
      <c r="F43" s="299"/>
      <c r="G43" s="299"/>
      <c r="H43" s="300"/>
      <c r="I43" s="301"/>
      <c r="J43" s="301"/>
      <c r="K43" s="31"/>
      <c r="L43" s="302"/>
      <c r="M43" s="302"/>
      <c r="N43" s="302"/>
      <c r="O43" s="302"/>
      <c r="P43" s="302"/>
      <c r="Q43" s="303"/>
      <c r="R43" s="303"/>
      <c r="S43" s="303"/>
      <c r="T43" s="303"/>
      <c r="U43" s="303"/>
      <c r="V43" s="303"/>
      <c r="W43"/>
      <c r="X43"/>
      <c r="Y43"/>
      <c r="Z43" s="21">
        <f t="shared" si="0"/>
        <v>0</v>
      </c>
    </row>
    <row r="44" spans="1:26" ht="17.25" customHeight="1">
      <c r="A44" s="24">
        <f>IF(B44=0,"","39")</f>
      </c>
      <c r="B44" s="298"/>
      <c r="C44" s="299"/>
      <c r="D44" s="299"/>
      <c r="E44" s="299"/>
      <c r="F44" s="299"/>
      <c r="G44" s="299"/>
      <c r="H44" s="300"/>
      <c r="I44" s="301"/>
      <c r="J44" s="301"/>
      <c r="K44" s="31"/>
      <c r="L44" s="302"/>
      <c r="M44" s="302"/>
      <c r="N44" s="302"/>
      <c r="O44" s="302"/>
      <c r="P44" s="302"/>
      <c r="Q44" s="303"/>
      <c r="R44" s="303"/>
      <c r="S44" s="303"/>
      <c r="T44" s="303"/>
      <c r="U44" s="303"/>
      <c r="V44" s="303"/>
      <c r="W44"/>
      <c r="X44"/>
      <c r="Y44"/>
      <c r="Z44" s="21">
        <f t="shared" si="0"/>
        <v>0</v>
      </c>
    </row>
    <row r="45" spans="1:26" ht="17.25" customHeight="1">
      <c r="A45" s="24">
        <f>IF(B45=0,"","40")</f>
      </c>
      <c r="B45" s="298"/>
      <c r="C45" s="299"/>
      <c r="D45" s="299"/>
      <c r="E45" s="299"/>
      <c r="F45" s="299"/>
      <c r="G45" s="299"/>
      <c r="H45" s="300"/>
      <c r="I45" s="301"/>
      <c r="J45" s="301"/>
      <c r="K45" s="31"/>
      <c r="L45" s="302"/>
      <c r="M45" s="302"/>
      <c r="N45" s="302"/>
      <c r="O45" s="302"/>
      <c r="P45" s="302"/>
      <c r="Q45" s="303"/>
      <c r="R45" s="303"/>
      <c r="S45" s="303"/>
      <c r="T45" s="303"/>
      <c r="U45" s="303"/>
      <c r="V45" s="303"/>
      <c r="W45"/>
      <c r="X45"/>
      <c r="Y45"/>
      <c r="Z45" s="21">
        <f t="shared" si="0"/>
        <v>0</v>
      </c>
    </row>
    <row r="46" spans="1:26" s="33" customFormat="1" ht="15" customHeight="1">
      <c r="A46" s="32" t="s">
        <v>57</v>
      </c>
      <c r="B46" s="33" t="s">
        <v>91</v>
      </c>
      <c r="I46" s="32"/>
      <c r="J46" s="32"/>
      <c r="K46" s="32"/>
      <c r="Z46" s="196">
        <f>SUM(Z6:Z45)</f>
        <v>0</v>
      </c>
    </row>
    <row r="47" spans="1:11" s="33" customFormat="1" ht="15" customHeight="1">
      <c r="A47" s="32"/>
      <c r="B47" s="33" t="s">
        <v>58</v>
      </c>
      <c r="I47" s="32"/>
      <c r="J47" s="32"/>
      <c r="K47" s="32"/>
    </row>
    <row r="48" spans="1:11" s="33" customFormat="1" ht="15" customHeight="1">
      <c r="A48" s="32"/>
      <c r="B48" s="33" t="s">
        <v>304</v>
      </c>
      <c r="I48" s="32"/>
      <c r="J48" s="32"/>
      <c r="K48" s="32"/>
    </row>
    <row r="49" spans="1:11" s="33" customFormat="1" ht="15" customHeight="1">
      <c r="A49" s="32"/>
      <c r="B49" s="33" t="s">
        <v>59</v>
      </c>
      <c r="I49" s="32"/>
      <c r="J49" s="32"/>
      <c r="K49" s="32"/>
    </row>
  </sheetData>
  <sheetProtection/>
  <mergeCells count="169">
    <mergeCell ref="B44:H44"/>
    <mergeCell ref="I44:J44"/>
    <mergeCell ref="L44:P44"/>
    <mergeCell ref="Q44:V44"/>
    <mergeCell ref="B45:H45"/>
    <mergeCell ref="I45:J45"/>
    <mergeCell ref="L45:P45"/>
    <mergeCell ref="Q45:V45"/>
    <mergeCell ref="B42:H42"/>
    <mergeCell ref="I42:J42"/>
    <mergeCell ref="L42:P42"/>
    <mergeCell ref="Q42:V42"/>
    <mergeCell ref="B43:H43"/>
    <mergeCell ref="I43:J43"/>
    <mergeCell ref="L43:P43"/>
    <mergeCell ref="Q43:V43"/>
    <mergeCell ref="B40:H40"/>
    <mergeCell ref="I40:J40"/>
    <mergeCell ref="L40:P40"/>
    <mergeCell ref="Q40:V40"/>
    <mergeCell ref="B41:H41"/>
    <mergeCell ref="I41:J41"/>
    <mergeCell ref="L41:P41"/>
    <mergeCell ref="Q41:V41"/>
    <mergeCell ref="B38:H38"/>
    <mergeCell ref="I38:J38"/>
    <mergeCell ref="L38:P38"/>
    <mergeCell ref="Q38:V38"/>
    <mergeCell ref="B39:H39"/>
    <mergeCell ref="I39:J39"/>
    <mergeCell ref="L39:P39"/>
    <mergeCell ref="Q39:V39"/>
    <mergeCell ref="B36:H36"/>
    <mergeCell ref="I36:J36"/>
    <mergeCell ref="L36:P36"/>
    <mergeCell ref="Q36:V36"/>
    <mergeCell ref="B37:H37"/>
    <mergeCell ref="I37:J37"/>
    <mergeCell ref="L37:P37"/>
    <mergeCell ref="Q37:V37"/>
    <mergeCell ref="B34:H34"/>
    <mergeCell ref="I34:J34"/>
    <mergeCell ref="L34:P34"/>
    <mergeCell ref="Q34:V34"/>
    <mergeCell ref="B35:H35"/>
    <mergeCell ref="I35:J35"/>
    <mergeCell ref="L35:P35"/>
    <mergeCell ref="Q35:V35"/>
    <mergeCell ref="B32:H32"/>
    <mergeCell ref="I32:J32"/>
    <mergeCell ref="L32:P32"/>
    <mergeCell ref="Q32:V32"/>
    <mergeCell ref="B33:H33"/>
    <mergeCell ref="I33:J33"/>
    <mergeCell ref="L33:P33"/>
    <mergeCell ref="Q33:V33"/>
    <mergeCell ref="B30:H30"/>
    <mergeCell ref="I30:J30"/>
    <mergeCell ref="L30:P30"/>
    <mergeCell ref="Q30:V30"/>
    <mergeCell ref="B31:H31"/>
    <mergeCell ref="I31:J31"/>
    <mergeCell ref="L31:P31"/>
    <mergeCell ref="Q31:V31"/>
    <mergeCell ref="B28:H28"/>
    <mergeCell ref="I28:J28"/>
    <mergeCell ref="L28:P28"/>
    <mergeCell ref="Q28:V28"/>
    <mergeCell ref="B29:H29"/>
    <mergeCell ref="I29:J29"/>
    <mergeCell ref="L29:P29"/>
    <mergeCell ref="Q29:V29"/>
    <mergeCell ref="B26:H26"/>
    <mergeCell ref="I26:J26"/>
    <mergeCell ref="L26:P26"/>
    <mergeCell ref="Q26:V26"/>
    <mergeCell ref="B27:H27"/>
    <mergeCell ref="I27:J27"/>
    <mergeCell ref="L27:P27"/>
    <mergeCell ref="Q27:V27"/>
    <mergeCell ref="B24:H24"/>
    <mergeCell ref="I24:J24"/>
    <mergeCell ref="L24:P24"/>
    <mergeCell ref="Q24:V24"/>
    <mergeCell ref="B25:H25"/>
    <mergeCell ref="I25:J25"/>
    <mergeCell ref="L25:P25"/>
    <mergeCell ref="Q25:V25"/>
    <mergeCell ref="B22:H22"/>
    <mergeCell ref="I22:J22"/>
    <mergeCell ref="L22:P22"/>
    <mergeCell ref="Q22:V22"/>
    <mergeCell ref="B23:H23"/>
    <mergeCell ref="I23:J23"/>
    <mergeCell ref="L23:P23"/>
    <mergeCell ref="Q23:V23"/>
    <mergeCell ref="B20:H20"/>
    <mergeCell ref="I20:J20"/>
    <mergeCell ref="L20:P20"/>
    <mergeCell ref="Q20:V20"/>
    <mergeCell ref="B21:H21"/>
    <mergeCell ref="I21:J21"/>
    <mergeCell ref="L21:P21"/>
    <mergeCell ref="Q21:V21"/>
    <mergeCell ref="B18:H18"/>
    <mergeCell ref="I18:J18"/>
    <mergeCell ref="L18:P18"/>
    <mergeCell ref="Q18:V18"/>
    <mergeCell ref="B19:H19"/>
    <mergeCell ref="I19:J19"/>
    <mergeCell ref="L19:P19"/>
    <mergeCell ref="Q19:V19"/>
    <mergeCell ref="B16:H16"/>
    <mergeCell ref="I16:J16"/>
    <mergeCell ref="L16:P16"/>
    <mergeCell ref="Q16:V16"/>
    <mergeCell ref="B17:H17"/>
    <mergeCell ref="I17:J17"/>
    <mergeCell ref="L17:P17"/>
    <mergeCell ref="Q17:V17"/>
    <mergeCell ref="B14:H14"/>
    <mergeCell ref="I14:J14"/>
    <mergeCell ref="L14:P14"/>
    <mergeCell ref="Q14:V14"/>
    <mergeCell ref="B15:H15"/>
    <mergeCell ref="I15:J15"/>
    <mergeCell ref="L15:P15"/>
    <mergeCell ref="Q15:V15"/>
    <mergeCell ref="B12:H12"/>
    <mergeCell ref="I12:J12"/>
    <mergeCell ref="L12:P12"/>
    <mergeCell ref="Q12:V12"/>
    <mergeCell ref="B13:H13"/>
    <mergeCell ref="I13:J13"/>
    <mergeCell ref="L13:P13"/>
    <mergeCell ref="Q13:V13"/>
    <mergeCell ref="B10:H10"/>
    <mergeCell ref="I10:J10"/>
    <mergeCell ref="L10:P10"/>
    <mergeCell ref="Q10:V10"/>
    <mergeCell ref="B11:H11"/>
    <mergeCell ref="I11:J11"/>
    <mergeCell ref="L11:P11"/>
    <mergeCell ref="Q11:V11"/>
    <mergeCell ref="B8:H8"/>
    <mergeCell ref="I8:J8"/>
    <mergeCell ref="L8:P8"/>
    <mergeCell ref="Q8:V8"/>
    <mergeCell ref="B9:H9"/>
    <mergeCell ref="I9:J9"/>
    <mergeCell ref="L9:P9"/>
    <mergeCell ref="Q9:V9"/>
    <mergeCell ref="B6:H6"/>
    <mergeCell ref="I6:J6"/>
    <mergeCell ref="L6:P6"/>
    <mergeCell ref="Q6:V6"/>
    <mergeCell ref="B7:H7"/>
    <mergeCell ref="I7:J7"/>
    <mergeCell ref="L7:P7"/>
    <mergeCell ref="Q7:V7"/>
    <mergeCell ref="A1:V1"/>
    <mergeCell ref="A2:C4"/>
    <mergeCell ref="D2:J4"/>
    <mergeCell ref="K2:S2"/>
    <mergeCell ref="T2:V2"/>
    <mergeCell ref="B5:H5"/>
    <mergeCell ref="I5:J5"/>
    <mergeCell ref="L5:P5"/>
    <mergeCell ref="Q5:V5"/>
  </mergeCells>
  <conditionalFormatting sqref="B6:P45">
    <cfRule type="expression" priority="1" dxfId="1" stopIfTrue="1">
      <formula>B6=""</formula>
    </cfRule>
  </conditionalFormatting>
  <dataValidations count="1">
    <dataValidation type="list" allowBlank="1" showInputMessage="1" showErrorMessage="1" sqref="K6:K45">
      <formula1>$T$3:$U$3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6"/>
  <sheetViews>
    <sheetView showZeros="0" zoomScale="90" zoomScaleNormal="90" zoomScalePageLayoutView="0" workbookViewId="0" topLeftCell="A7">
      <selection activeCell="AK11" sqref="AK11"/>
    </sheetView>
  </sheetViews>
  <sheetFormatPr defaultColWidth="4.625" defaultRowHeight="22.5" customHeight="1"/>
  <cols>
    <col min="1" max="16384" width="4.625" style="21" customWidth="1"/>
  </cols>
  <sheetData>
    <row r="1" spans="1:29" ht="22.5" customHeight="1">
      <c r="A1" s="337" t="s">
        <v>60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3" t="s">
        <v>61</v>
      </c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5"/>
    </row>
    <row r="2" spans="1:29" ht="22.5" customHeight="1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2"/>
      <c r="L2" s="346">
        <f>'E.食事申込書'!F4</f>
        <v>0</v>
      </c>
      <c r="M2" s="347"/>
      <c r="N2" s="347"/>
      <c r="O2" s="347"/>
      <c r="P2" s="347"/>
      <c r="Q2" s="347"/>
      <c r="R2" s="347"/>
      <c r="S2" s="347"/>
      <c r="T2" s="347"/>
      <c r="U2" s="347"/>
      <c r="V2" s="35" t="s">
        <v>62</v>
      </c>
      <c r="W2" s="348"/>
      <c r="X2" s="348"/>
      <c r="Y2" s="348"/>
      <c r="Z2" s="348"/>
      <c r="AA2" s="348"/>
      <c r="AB2" s="348"/>
      <c r="AC2" s="43" t="s">
        <v>63</v>
      </c>
    </row>
    <row r="3" spans="1:29" ht="22.5" customHeight="1">
      <c r="A3" s="349" t="s">
        <v>64</v>
      </c>
      <c r="B3" s="295"/>
      <c r="C3" s="295"/>
      <c r="D3" s="295"/>
      <c r="E3" s="333" t="s">
        <v>65</v>
      </c>
      <c r="F3" s="329" t="s">
        <v>66</v>
      </c>
      <c r="G3" s="329"/>
      <c r="H3" s="329"/>
      <c r="I3" s="329"/>
      <c r="J3" s="329"/>
      <c r="K3" s="329"/>
      <c r="L3" s="333" t="s">
        <v>67</v>
      </c>
      <c r="M3" s="329" t="s">
        <v>68</v>
      </c>
      <c r="N3" s="329"/>
      <c r="O3" s="329"/>
      <c r="P3" s="329"/>
      <c r="Q3" s="329"/>
      <c r="R3" s="329"/>
      <c r="S3" s="330" t="s">
        <v>69</v>
      </c>
      <c r="T3" s="331"/>
      <c r="U3" s="331"/>
      <c r="V3" s="332"/>
      <c r="W3" s="333" t="s">
        <v>70</v>
      </c>
      <c r="X3" s="329" t="s">
        <v>71</v>
      </c>
      <c r="Y3" s="329"/>
      <c r="Z3" s="329"/>
      <c r="AA3" s="329"/>
      <c r="AB3" s="329"/>
      <c r="AC3" s="334"/>
    </row>
    <row r="4" spans="1:29" ht="22.5" customHeight="1">
      <c r="A4" s="349" t="s">
        <v>72</v>
      </c>
      <c r="B4" s="295"/>
      <c r="C4" s="295" t="s">
        <v>73</v>
      </c>
      <c r="D4" s="295"/>
      <c r="E4" s="333"/>
      <c r="F4" s="328" t="s">
        <v>74</v>
      </c>
      <c r="G4" s="328"/>
      <c r="H4" s="328"/>
      <c r="I4" s="328"/>
      <c r="J4" s="328"/>
      <c r="K4" s="328"/>
      <c r="L4" s="333"/>
      <c r="M4" s="328" t="s">
        <v>75</v>
      </c>
      <c r="N4" s="328"/>
      <c r="O4" s="328"/>
      <c r="P4" s="328"/>
      <c r="Q4" s="328"/>
      <c r="R4" s="328"/>
      <c r="S4" s="324" t="s">
        <v>76</v>
      </c>
      <c r="T4" s="335"/>
      <c r="U4" s="335"/>
      <c r="V4" s="323"/>
      <c r="W4" s="333"/>
      <c r="X4" s="328" t="s">
        <v>77</v>
      </c>
      <c r="Y4" s="328"/>
      <c r="Z4" s="328"/>
      <c r="AA4" s="328"/>
      <c r="AB4" s="328"/>
      <c r="AC4" s="336"/>
    </row>
    <row r="5" spans="1:29" ht="22.5" customHeight="1">
      <c r="A5" s="319" t="s">
        <v>78</v>
      </c>
      <c r="B5" s="188">
        <f>'E.食事申込書'!E8</f>
        <v>0</v>
      </c>
      <c r="C5" s="325" t="s">
        <v>79</v>
      </c>
      <c r="D5" s="326"/>
      <c r="E5" s="317">
        <f>'E.食事申込書'!E9+'E.食事申込書'!E16</f>
        <v>0</v>
      </c>
      <c r="F5" s="31"/>
      <c r="G5" s="302"/>
      <c r="H5" s="302"/>
      <c r="I5" s="302"/>
      <c r="J5" s="302"/>
      <c r="K5" s="302"/>
      <c r="L5" s="317">
        <f>'E.食事申込書'!E$10+'E.食事申込書'!E$11+'E.食事申込書'!E$18</f>
        <v>0</v>
      </c>
      <c r="M5" s="31"/>
      <c r="N5" s="302"/>
      <c r="O5" s="302"/>
      <c r="P5" s="302"/>
      <c r="Q5" s="302"/>
      <c r="R5" s="302"/>
      <c r="S5" s="304"/>
      <c r="T5" s="305"/>
      <c r="U5" s="305"/>
      <c r="V5" s="306"/>
      <c r="W5" s="317">
        <f>'E.食事申込書'!E$12+'E.食事申込書'!E$13+'E.食事申込書'!E$20</f>
        <v>0</v>
      </c>
      <c r="X5" s="31"/>
      <c r="Y5" s="302"/>
      <c r="Z5" s="302"/>
      <c r="AA5" s="302"/>
      <c r="AB5" s="302"/>
      <c r="AC5" s="307"/>
    </row>
    <row r="6" spans="1:29" ht="22.5" customHeight="1">
      <c r="A6" s="320"/>
      <c r="B6" s="22" t="s">
        <v>19</v>
      </c>
      <c r="C6" s="327"/>
      <c r="D6" s="326"/>
      <c r="E6" s="318"/>
      <c r="F6" s="302"/>
      <c r="G6" s="302"/>
      <c r="H6" s="302"/>
      <c r="I6" s="302"/>
      <c r="J6" s="302"/>
      <c r="K6" s="302"/>
      <c r="L6" s="318"/>
      <c r="M6" s="302"/>
      <c r="N6" s="302"/>
      <c r="O6" s="302"/>
      <c r="P6" s="302"/>
      <c r="Q6" s="302"/>
      <c r="R6" s="302"/>
      <c r="S6" s="304"/>
      <c r="T6" s="305"/>
      <c r="U6" s="305"/>
      <c r="V6" s="306"/>
      <c r="W6" s="318"/>
      <c r="X6" s="302"/>
      <c r="Y6" s="302"/>
      <c r="Z6" s="302"/>
      <c r="AA6" s="302"/>
      <c r="AB6" s="302"/>
      <c r="AC6" s="307"/>
    </row>
    <row r="7" spans="1:29" ht="22.5" customHeight="1">
      <c r="A7" s="320"/>
      <c r="B7" s="188">
        <f>'E.食事申込書'!G8</f>
        <v>0</v>
      </c>
      <c r="C7" s="322" t="s">
        <v>80</v>
      </c>
      <c r="D7" s="323"/>
      <c r="E7" s="37">
        <f>'E.食事申込書'!E15</f>
        <v>0</v>
      </c>
      <c r="F7" s="31"/>
      <c r="G7" s="302"/>
      <c r="H7" s="302"/>
      <c r="I7" s="302"/>
      <c r="J7" s="302"/>
      <c r="K7" s="302"/>
      <c r="L7" s="37">
        <f>'E.食事申込書'!E17</f>
        <v>0</v>
      </c>
      <c r="M7" s="31"/>
      <c r="N7" s="302"/>
      <c r="O7" s="302"/>
      <c r="P7" s="302"/>
      <c r="Q7" s="302"/>
      <c r="R7" s="302"/>
      <c r="S7" s="304"/>
      <c r="T7" s="305"/>
      <c r="U7" s="305"/>
      <c r="V7" s="306"/>
      <c r="W7" s="37">
        <f>'E.食事申込書'!E19</f>
        <v>0</v>
      </c>
      <c r="X7" s="31"/>
      <c r="Y7" s="302"/>
      <c r="Z7" s="302"/>
      <c r="AA7" s="302"/>
      <c r="AB7" s="302"/>
      <c r="AC7" s="307"/>
    </row>
    <row r="8" spans="1:29" ht="22.5" customHeight="1">
      <c r="A8" s="321"/>
      <c r="B8" s="29" t="s">
        <v>20</v>
      </c>
      <c r="C8" s="324"/>
      <c r="D8" s="323"/>
      <c r="E8" s="25">
        <f>IF(E5=0,"","食")</f>
      </c>
      <c r="F8" s="302"/>
      <c r="G8" s="302"/>
      <c r="H8" s="302"/>
      <c r="I8" s="302"/>
      <c r="J8" s="302"/>
      <c r="K8" s="302"/>
      <c r="L8" s="25">
        <f>IF(L5=0,"","食")</f>
      </c>
      <c r="M8" s="302"/>
      <c r="N8" s="302"/>
      <c r="O8" s="302"/>
      <c r="P8" s="302"/>
      <c r="Q8" s="302"/>
      <c r="R8" s="302"/>
      <c r="S8" s="304"/>
      <c r="T8" s="305"/>
      <c r="U8" s="305"/>
      <c r="V8" s="306"/>
      <c r="W8" s="25">
        <f>IF(W5=0,"","食")</f>
      </c>
      <c r="X8" s="302"/>
      <c r="Y8" s="302"/>
      <c r="Z8" s="302"/>
      <c r="AA8" s="302"/>
      <c r="AB8" s="302"/>
      <c r="AC8" s="307"/>
    </row>
    <row r="9" spans="1:29" ht="22.5" customHeight="1">
      <c r="A9" s="319">
        <f>IF(B9=0,"","第２日目")</f>
      </c>
      <c r="B9" s="36"/>
      <c r="C9" s="322">
        <f>IF(B9=0,"","晴天時活動")</f>
      </c>
      <c r="D9" s="323"/>
      <c r="E9" s="317">
        <f>'E.食事申込書'!I9+'E.食事申込書'!I16</f>
        <v>0</v>
      </c>
      <c r="F9" s="31"/>
      <c r="G9" s="302"/>
      <c r="H9" s="302"/>
      <c r="I9" s="302"/>
      <c r="J9" s="302"/>
      <c r="K9" s="302"/>
      <c r="L9" s="317">
        <f>'E.食事申込書'!I$10+'E.食事申込書'!I$11+'E.食事申込書'!I$18</f>
        <v>0</v>
      </c>
      <c r="M9" s="31"/>
      <c r="N9" s="302"/>
      <c r="O9" s="302"/>
      <c r="P9" s="302"/>
      <c r="Q9" s="302"/>
      <c r="R9" s="302"/>
      <c r="S9" s="304"/>
      <c r="T9" s="305"/>
      <c r="U9" s="305"/>
      <c r="V9" s="306"/>
      <c r="W9" s="317">
        <f>'E.食事申込書'!I$12+'E.食事申込書'!I$13+'E.食事申込書'!I$20</f>
        <v>0</v>
      </c>
      <c r="X9" s="31"/>
      <c r="Y9" s="302"/>
      <c r="Z9" s="302"/>
      <c r="AA9" s="302"/>
      <c r="AB9" s="302"/>
      <c r="AC9" s="307"/>
    </row>
    <row r="10" spans="1:29" ht="22.5" customHeight="1">
      <c r="A10" s="320"/>
      <c r="B10" s="22">
        <f>IF(B9=0,"","月")</f>
      </c>
      <c r="C10" s="324"/>
      <c r="D10" s="323"/>
      <c r="E10" s="318"/>
      <c r="F10" s="302"/>
      <c r="G10" s="302"/>
      <c r="H10" s="302"/>
      <c r="I10" s="302"/>
      <c r="J10" s="302"/>
      <c r="K10" s="302"/>
      <c r="L10" s="318"/>
      <c r="M10" s="302"/>
      <c r="N10" s="302"/>
      <c r="O10" s="302"/>
      <c r="P10" s="302"/>
      <c r="Q10" s="302"/>
      <c r="R10" s="302"/>
      <c r="S10" s="304"/>
      <c r="T10" s="305"/>
      <c r="U10" s="305"/>
      <c r="V10" s="306"/>
      <c r="W10" s="318"/>
      <c r="X10" s="302"/>
      <c r="Y10" s="302"/>
      <c r="Z10" s="302"/>
      <c r="AA10" s="302"/>
      <c r="AB10" s="302"/>
      <c r="AC10" s="307"/>
    </row>
    <row r="11" spans="1:29" ht="22.5" customHeight="1">
      <c r="A11" s="320"/>
      <c r="B11" s="36">
        <f>'E.食事申込書'!K8</f>
        <v>0</v>
      </c>
      <c r="C11" s="322">
        <f>IF(B9=0,"","荒天時活動")</f>
      </c>
      <c r="D11" s="323"/>
      <c r="E11" s="37">
        <f>'E.食事申込書'!I15</f>
        <v>0</v>
      </c>
      <c r="F11" s="31"/>
      <c r="G11" s="302"/>
      <c r="H11" s="302"/>
      <c r="I11" s="302"/>
      <c r="J11" s="302"/>
      <c r="K11" s="302"/>
      <c r="L11" s="37">
        <f>'E.食事申込書'!I17</f>
        <v>0</v>
      </c>
      <c r="M11" s="31"/>
      <c r="N11" s="302"/>
      <c r="O11" s="302"/>
      <c r="P11" s="302"/>
      <c r="Q11" s="302"/>
      <c r="R11" s="302"/>
      <c r="S11" s="304"/>
      <c r="T11" s="305"/>
      <c r="U11" s="305"/>
      <c r="V11" s="306"/>
      <c r="W11" s="37">
        <f>'E.食事申込書'!I19</f>
        <v>0</v>
      </c>
      <c r="X11" s="31"/>
      <c r="Y11" s="302"/>
      <c r="Z11" s="302"/>
      <c r="AA11" s="302"/>
      <c r="AB11" s="302"/>
      <c r="AC11" s="307"/>
    </row>
    <row r="12" spans="1:29" ht="22.5" customHeight="1">
      <c r="A12" s="321"/>
      <c r="B12" s="29">
        <f>IF(B11=0,"","日")</f>
      </c>
      <c r="C12" s="324"/>
      <c r="D12" s="323"/>
      <c r="E12" s="25">
        <f>IF(E9=0,"","食")</f>
      </c>
      <c r="F12" s="302"/>
      <c r="G12" s="302"/>
      <c r="H12" s="302"/>
      <c r="I12" s="302"/>
      <c r="J12" s="302"/>
      <c r="K12" s="302"/>
      <c r="L12" s="25">
        <f>IF(L9=0,"","食")</f>
      </c>
      <c r="M12" s="302"/>
      <c r="N12" s="302"/>
      <c r="O12" s="302"/>
      <c r="P12" s="302"/>
      <c r="Q12" s="302"/>
      <c r="R12" s="302"/>
      <c r="S12" s="304"/>
      <c r="T12" s="305"/>
      <c r="U12" s="305"/>
      <c r="V12" s="306"/>
      <c r="W12" s="25">
        <f>IF(W9=0,"","食")</f>
      </c>
      <c r="X12" s="302"/>
      <c r="Y12" s="302"/>
      <c r="Z12" s="302"/>
      <c r="AA12" s="302"/>
      <c r="AB12" s="302"/>
      <c r="AC12" s="307"/>
    </row>
    <row r="13" spans="1:29" ht="22.5" customHeight="1">
      <c r="A13" s="319">
        <f>IF(B13=0,"","第３日目")</f>
      </c>
      <c r="B13" s="36">
        <f>'E.食事申込書'!M8</f>
        <v>0</v>
      </c>
      <c r="C13" s="322">
        <f>IF(B13=0,"","晴天時活動")</f>
      </c>
      <c r="D13" s="323"/>
      <c r="E13" s="317">
        <f>'E.食事申込書'!M9+'E.食事申込書'!M16</f>
        <v>0</v>
      </c>
      <c r="F13" s="31"/>
      <c r="G13" s="302"/>
      <c r="H13" s="302"/>
      <c r="I13" s="302"/>
      <c r="J13" s="302"/>
      <c r="K13" s="302"/>
      <c r="L13" s="317">
        <f>'E.食事申込書'!M$10+'E.食事申込書'!M$11+'E.食事申込書'!M$18</f>
        <v>0</v>
      </c>
      <c r="M13" s="31"/>
      <c r="N13" s="302"/>
      <c r="O13" s="302"/>
      <c r="P13" s="302"/>
      <c r="Q13" s="302"/>
      <c r="R13" s="302"/>
      <c r="S13" s="304"/>
      <c r="T13" s="305"/>
      <c r="U13" s="305"/>
      <c r="V13" s="306"/>
      <c r="W13" s="317">
        <f>'E.食事申込書'!M$12+'E.食事申込書'!M$13+'E.食事申込書'!M$20</f>
        <v>0</v>
      </c>
      <c r="X13" s="31"/>
      <c r="Y13" s="302"/>
      <c r="Z13" s="302"/>
      <c r="AA13" s="302"/>
      <c r="AB13" s="302"/>
      <c r="AC13" s="307"/>
    </row>
    <row r="14" spans="1:29" ht="22.5" customHeight="1">
      <c r="A14" s="320"/>
      <c r="B14" s="22">
        <f>IF(B13=0,"","月")</f>
      </c>
      <c r="C14" s="324"/>
      <c r="D14" s="323"/>
      <c r="E14" s="318"/>
      <c r="F14" s="302"/>
      <c r="G14" s="302"/>
      <c r="H14" s="302"/>
      <c r="I14" s="302"/>
      <c r="J14" s="302"/>
      <c r="K14" s="302"/>
      <c r="L14" s="318"/>
      <c r="M14" s="302"/>
      <c r="N14" s="302"/>
      <c r="O14" s="302"/>
      <c r="P14" s="302"/>
      <c r="Q14" s="302"/>
      <c r="R14" s="302"/>
      <c r="S14" s="304"/>
      <c r="T14" s="305"/>
      <c r="U14" s="305"/>
      <c r="V14" s="306"/>
      <c r="W14" s="318"/>
      <c r="X14" s="302"/>
      <c r="Y14" s="302"/>
      <c r="Z14" s="302"/>
      <c r="AA14" s="302"/>
      <c r="AB14" s="302"/>
      <c r="AC14" s="307"/>
    </row>
    <row r="15" spans="1:29" ht="22.5" customHeight="1">
      <c r="A15" s="320"/>
      <c r="B15" s="36">
        <f>'E.食事申込書'!O8</f>
        <v>0</v>
      </c>
      <c r="C15" s="322">
        <f>IF(B13=0,"","荒天時活動")</f>
      </c>
      <c r="D15" s="323"/>
      <c r="E15" s="37">
        <f>'E.食事申込書'!M15</f>
        <v>0</v>
      </c>
      <c r="F15" s="31"/>
      <c r="G15" s="302"/>
      <c r="H15" s="302"/>
      <c r="I15" s="302"/>
      <c r="J15" s="302"/>
      <c r="K15" s="302"/>
      <c r="L15" s="37">
        <f>'E.食事申込書'!M17</f>
        <v>0</v>
      </c>
      <c r="M15" s="31"/>
      <c r="N15" s="302"/>
      <c r="O15" s="302"/>
      <c r="P15" s="302"/>
      <c r="Q15" s="302"/>
      <c r="R15" s="302"/>
      <c r="S15" s="304"/>
      <c r="T15" s="305"/>
      <c r="U15" s="305"/>
      <c r="V15" s="306"/>
      <c r="W15" s="37">
        <f>'E.食事申込書'!M19</f>
        <v>0</v>
      </c>
      <c r="X15" s="31"/>
      <c r="Y15" s="302"/>
      <c r="Z15" s="302"/>
      <c r="AA15" s="302"/>
      <c r="AB15" s="302"/>
      <c r="AC15" s="307"/>
    </row>
    <row r="16" spans="1:29" ht="22.5" customHeight="1">
      <c r="A16" s="321"/>
      <c r="B16" s="29">
        <f>IF(B15=0,"","日")</f>
      </c>
      <c r="C16" s="324"/>
      <c r="D16" s="323"/>
      <c r="E16" s="25">
        <f>IF(E13=0,"","食")</f>
      </c>
      <c r="F16" s="302"/>
      <c r="G16" s="302"/>
      <c r="H16" s="302"/>
      <c r="I16" s="302"/>
      <c r="J16" s="302"/>
      <c r="K16" s="302"/>
      <c r="L16" s="25">
        <f>IF(L13=0,"","食")</f>
      </c>
      <c r="M16" s="302"/>
      <c r="N16" s="302"/>
      <c r="O16" s="302"/>
      <c r="P16" s="302"/>
      <c r="Q16" s="302"/>
      <c r="R16" s="302"/>
      <c r="S16" s="304"/>
      <c r="T16" s="305"/>
      <c r="U16" s="305"/>
      <c r="V16" s="306"/>
      <c r="W16" s="25">
        <f>IF(W13=0,"","食")</f>
      </c>
      <c r="X16" s="302"/>
      <c r="Y16" s="302"/>
      <c r="Z16" s="302"/>
      <c r="AA16" s="302"/>
      <c r="AB16" s="302"/>
      <c r="AC16" s="307"/>
    </row>
    <row r="17" spans="1:29" ht="22.5" customHeight="1">
      <c r="A17" s="319">
        <f>IF(B17=0,"","第４日目")</f>
      </c>
      <c r="B17" s="36">
        <f>'E.食事申込書'!Q8</f>
        <v>0</v>
      </c>
      <c r="C17" s="322">
        <f>IF(B17=0,"","晴天時活動")</f>
      </c>
      <c r="D17" s="323"/>
      <c r="E17" s="317">
        <f>'E.食事申込書'!Q9+'E.食事申込書'!Q16</f>
        <v>0</v>
      </c>
      <c r="F17" s="31"/>
      <c r="G17" s="302"/>
      <c r="H17" s="302"/>
      <c r="I17" s="302"/>
      <c r="J17" s="302"/>
      <c r="K17" s="302"/>
      <c r="L17" s="317">
        <f>'E.食事申込書'!Q$10+'E.食事申込書'!Q$11+'E.食事申込書'!Q$18</f>
        <v>0</v>
      </c>
      <c r="M17" s="31"/>
      <c r="N17" s="302"/>
      <c r="O17" s="302"/>
      <c r="P17" s="302"/>
      <c r="Q17" s="302"/>
      <c r="R17" s="302"/>
      <c r="S17" s="304"/>
      <c r="T17" s="305"/>
      <c r="U17" s="305"/>
      <c r="V17" s="306"/>
      <c r="W17" s="317">
        <f>'E.食事申込書'!Q$12+'E.食事申込書'!Q$13+'E.食事申込書'!Q$20</f>
        <v>0</v>
      </c>
      <c r="X17" s="31"/>
      <c r="Y17" s="302"/>
      <c r="Z17" s="302"/>
      <c r="AA17" s="302"/>
      <c r="AB17" s="302"/>
      <c r="AC17" s="307"/>
    </row>
    <row r="18" spans="1:29" ht="22.5" customHeight="1">
      <c r="A18" s="320"/>
      <c r="B18" s="22">
        <f>IF(B17=0,"","月")</f>
      </c>
      <c r="C18" s="324"/>
      <c r="D18" s="323"/>
      <c r="E18" s="318"/>
      <c r="F18" s="302"/>
      <c r="G18" s="302"/>
      <c r="H18" s="302"/>
      <c r="I18" s="302"/>
      <c r="J18" s="302"/>
      <c r="K18" s="302"/>
      <c r="L18" s="318"/>
      <c r="M18" s="302"/>
      <c r="N18" s="302"/>
      <c r="O18" s="302"/>
      <c r="P18" s="302"/>
      <c r="Q18" s="302"/>
      <c r="R18" s="302"/>
      <c r="S18" s="304"/>
      <c r="T18" s="305"/>
      <c r="U18" s="305"/>
      <c r="V18" s="306"/>
      <c r="W18" s="318"/>
      <c r="X18" s="302"/>
      <c r="Y18" s="302"/>
      <c r="Z18" s="302"/>
      <c r="AA18" s="302"/>
      <c r="AB18" s="302"/>
      <c r="AC18" s="307"/>
    </row>
    <row r="19" spans="1:29" ht="22.5" customHeight="1">
      <c r="A19" s="320"/>
      <c r="B19" s="36">
        <f>'E.食事申込書'!S8</f>
        <v>0</v>
      </c>
      <c r="C19" s="322">
        <f>IF(B17=0,"","荒天時活動")</f>
      </c>
      <c r="D19" s="323"/>
      <c r="E19" s="37">
        <f>'E.食事申込書'!Q15</f>
        <v>0</v>
      </c>
      <c r="F19" s="31"/>
      <c r="G19" s="302"/>
      <c r="H19" s="302"/>
      <c r="I19" s="302"/>
      <c r="J19" s="302"/>
      <c r="K19" s="302"/>
      <c r="L19" s="37">
        <f>'E.食事申込書'!Q17</f>
        <v>0</v>
      </c>
      <c r="M19" s="31"/>
      <c r="N19" s="302"/>
      <c r="O19" s="302"/>
      <c r="P19" s="302"/>
      <c r="Q19" s="302"/>
      <c r="R19" s="302"/>
      <c r="S19" s="304"/>
      <c r="T19" s="305"/>
      <c r="U19" s="305"/>
      <c r="V19" s="306"/>
      <c r="W19" s="37">
        <f>'E.食事申込書'!Q19</f>
        <v>0</v>
      </c>
      <c r="X19" s="31"/>
      <c r="Y19" s="302"/>
      <c r="Z19" s="302"/>
      <c r="AA19" s="302"/>
      <c r="AB19" s="302"/>
      <c r="AC19" s="307"/>
    </row>
    <row r="20" spans="1:29" ht="22.5" customHeight="1">
      <c r="A20" s="321"/>
      <c r="B20" s="29">
        <f>IF(B19=0,"","日")</f>
      </c>
      <c r="C20" s="324"/>
      <c r="D20" s="323"/>
      <c r="E20" s="25">
        <f>IF(E17=0,"","食")</f>
      </c>
      <c r="F20" s="302"/>
      <c r="G20" s="302"/>
      <c r="H20" s="302"/>
      <c r="I20" s="302"/>
      <c r="J20" s="302"/>
      <c r="K20" s="302"/>
      <c r="L20" s="25">
        <f>IF(L17=0,"","食")</f>
      </c>
      <c r="M20" s="302"/>
      <c r="N20" s="302"/>
      <c r="O20" s="302"/>
      <c r="P20" s="302"/>
      <c r="Q20" s="302"/>
      <c r="R20" s="302"/>
      <c r="S20" s="304"/>
      <c r="T20" s="305"/>
      <c r="U20" s="305"/>
      <c r="V20" s="306"/>
      <c r="W20" s="25">
        <f>IF(W17=0,"","食")</f>
      </c>
      <c r="X20" s="302"/>
      <c r="Y20" s="302"/>
      <c r="Z20" s="302"/>
      <c r="AA20" s="302"/>
      <c r="AB20" s="302"/>
      <c r="AC20" s="307"/>
    </row>
    <row r="21" spans="1:29" ht="6" customHeight="1">
      <c r="A21" s="4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5"/>
    </row>
    <row r="22" spans="1:29" ht="18" customHeight="1">
      <c r="A22" s="46" t="s">
        <v>81</v>
      </c>
      <c r="B22" s="39" t="s">
        <v>82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 t="s">
        <v>83</v>
      </c>
      <c r="W22" s="39"/>
      <c r="X22" s="39"/>
      <c r="Y22" s="39"/>
      <c r="Z22" s="308" t="s">
        <v>89</v>
      </c>
      <c r="AA22" s="309"/>
      <c r="AB22" s="310"/>
      <c r="AC22" s="47"/>
    </row>
    <row r="23" spans="1:29" ht="18" customHeight="1">
      <c r="A23" s="48"/>
      <c r="B23" s="39" t="s">
        <v>84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11"/>
      <c r="AA23" s="312"/>
      <c r="AB23" s="313"/>
      <c r="AC23" s="47"/>
    </row>
    <row r="24" spans="1:29" ht="18" customHeight="1">
      <c r="A24" s="48"/>
      <c r="B24" s="39" t="s">
        <v>308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40"/>
      <c r="R24" s="40"/>
      <c r="S24" s="40"/>
      <c r="T24" s="40"/>
      <c r="U24" s="40"/>
      <c r="V24" s="41"/>
      <c r="W24" s="40"/>
      <c r="X24" s="40"/>
      <c r="Y24" s="42" t="s">
        <v>87</v>
      </c>
      <c r="Z24" s="311"/>
      <c r="AA24" s="312"/>
      <c r="AB24" s="313"/>
      <c r="AC24" s="47"/>
    </row>
    <row r="25" spans="1:29" ht="18" customHeight="1">
      <c r="A25" s="48"/>
      <c r="B25" s="39" t="s">
        <v>88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40"/>
      <c r="T25" s="40"/>
      <c r="U25" s="40"/>
      <c r="V25" s="41"/>
      <c r="W25" s="40"/>
      <c r="X25" s="40"/>
      <c r="Y25" s="42"/>
      <c r="Z25" s="314"/>
      <c r="AA25" s="315"/>
      <c r="AB25" s="316"/>
      <c r="AC25" s="47"/>
    </row>
    <row r="26" spans="1:29" ht="6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</row>
  </sheetData>
  <sheetProtection/>
  <mergeCells count="107">
    <mergeCell ref="A1:K2"/>
    <mergeCell ref="L1:AC1"/>
    <mergeCell ref="L2:U2"/>
    <mergeCell ref="W2:AB2"/>
    <mergeCell ref="A3:D3"/>
    <mergeCell ref="E3:E4"/>
    <mergeCell ref="F3:K3"/>
    <mergeCell ref="L3:L4"/>
    <mergeCell ref="A4:B4"/>
    <mergeCell ref="C4:D4"/>
    <mergeCell ref="F4:K4"/>
    <mergeCell ref="M3:R3"/>
    <mergeCell ref="S3:V3"/>
    <mergeCell ref="W3:W4"/>
    <mergeCell ref="X3:AC3"/>
    <mergeCell ref="M4:R4"/>
    <mergeCell ref="S4:V4"/>
    <mergeCell ref="X4:AC4"/>
    <mergeCell ref="A5:A8"/>
    <mergeCell ref="C5:D6"/>
    <mergeCell ref="E5:E6"/>
    <mergeCell ref="G5:K5"/>
    <mergeCell ref="C7:D8"/>
    <mergeCell ref="G7:K7"/>
    <mergeCell ref="Y5:AC5"/>
    <mergeCell ref="F6:K6"/>
    <mergeCell ref="M6:R6"/>
    <mergeCell ref="S6:V6"/>
    <mergeCell ref="X6:AC6"/>
    <mergeCell ref="L5:L6"/>
    <mergeCell ref="N5:R5"/>
    <mergeCell ref="S5:V5"/>
    <mergeCell ref="W5:W6"/>
    <mergeCell ref="N7:R7"/>
    <mergeCell ref="S7:V7"/>
    <mergeCell ref="Y7:AC7"/>
    <mergeCell ref="F8:K8"/>
    <mergeCell ref="M8:R8"/>
    <mergeCell ref="S8:V8"/>
    <mergeCell ref="X8:AC8"/>
    <mergeCell ref="A9:A12"/>
    <mergeCell ref="C9:D10"/>
    <mergeCell ref="E9:E10"/>
    <mergeCell ref="G9:K9"/>
    <mergeCell ref="C11:D12"/>
    <mergeCell ref="G11:K11"/>
    <mergeCell ref="Y9:AC9"/>
    <mergeCell ref="F10:K10"/>
    <mergeCell ref="M10:R10"/>
    <mergeCell ref="S10:V10"/>
    <mergeCell ref="X10:AC10"/>
    <mergeCell ref="L9:L10"/>
    <mergeCell ref="N9:R9"/>
    <mergeCell ref="S9:V9"/>
    <mergeCell ref="W9:W10"/>
    <mergeCell ref="N11:R11"/>
    <mergeCell ref="S11:V11"/>
    <mergeCell ref="Y11:AC11"/>
    <mergeCell ref="F12:K12"/>
    <mergeCell ref="M12:R12"/>
    <mergeCell ref="S12:V12"/>
    <mergeCell ref="X12:AC12"/>
    <mergeCell ref="A13:A16"/>
    <mergeCell ref="C13:D14"/>
    <mergeCell ref="E13:E14"/>
    <mergeCell ref="G13:K13"/>
    <mergeCell ref="C15:D16"/>
    <mergeCell ref="G15:K15"/>
    <mergeCell ref="Y13:AC13"/>
    <mergeCell ref="F14:K14"/>
    <mergeCell ref="M14:R14"/>
    <mergeCell ref="S14:V14"/>
    <mergeCell ref="X14:AC14"/>
    <mergeCell ref="L13:L14"/>
    <mergeCell ref="N13:R13"/>
    <mergeCell ref="S13:V13"/>
    <mergeCell ref="W13:W14"/>
    <mergeCell ref="N15:R15"/>
    <mergeCell ref="S15:V15"/>
    <mergeCell ref="Y15:AC15"/>
    <mergeCell ref="F16:K16"/>
    <mergeCell ref="M16:R16"/>
    <mergeCell ref="S16:V16"/>
    <mergeCell ref="X16:AC16"/>
    <mergeCell ref="A17:A20"/>
    <mergeCell ref="C17:D18"/>
    <mergeCell ref="E17:E18"/>
    <mergeCell ref="G17:K17"/>
    <mergeCell ref="C19:D20"/>
    <mergeCell ref="G19:K19"/>
    <mergeCell ref="F20:K20"/>
    <mergeCell ref="Z22:AB25"/>
    <mergeCell ref="Y17:AC17"/>
    <mergeCell ref="F18:K18"/>
    <mergeCell ref="M18:R18"/>
    <mergeCell ref="S18:V18"/>
    <mergeCell ref="X18:AC18"/>
    <mergeCell ref="L17:L18"/>
    <mergeCell ref="N17:R17"/>
    <mergeCell ref="S17:V17"/>
    <mergeCell ref="W17:W18"/>
    <mergeCell ref="N19:R19"/>
    <mergeCell ref="S19:V19"/>
    <mergeCell ref="Y19:AC19"/>
    <mergeCell ref="M20:R20"/>
    <mergeCell ref="S20:V20"/>
    <mergeCell ref="X20:AC20"/>
  </mergeCells>
  <conditionalFormatting sqref="W2:AB2">
    <cfRule type="expression" priority="1" dxfId="1" stopIfTrue="1">
      <formula>$W$2=""</formula>
    </cfRule>
  </conditionalFormatting>
  <conditionalFormatting sqref="F5:K20 X5:AC20 M5:V20">
    <cfRule type="expression" priority="2" dxfId="1" stopIfTrue="1">
      <formula>F5=""</formula>
    </cfRule>
  </conditionalFormatting>
  <dataValidations count="1">
    <dataValidation type="list" allowBlank="1" showInputMessage="1" showErrorMessage="1" sqref="F5 M5 F7 F9 M7 M9 M11 F11 M13 M15 M17 M19 F13 F15 F17 F19 X5 X7 X9 X11 X13 X15 X17 X19">
      <formula1>$Y$24:$Y$25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6"/>
  <sheetViews>
    <sheetView showZeros="0" view="pageBreakPreview" zoomScaleSheetLayoutView="100" workbookViewId="0" topLeftCell="B1">
      <selection activeCell="B27" sqref="B27"/>
    </sheetView>
  </sheetViews>
  <sheetFormatPr defaultColWidth="4.625" defaultRowHeight="22.5" customHeight="1"/>
  <cols>
    <col min="1" max="16384" width="4.625" style="21" customWidth="1"/>
  </cols>
  <sheetData>
    <row r="1" spans="1:29" ht="22.5" customHeight="1">
      <c r="A1" s="337" t="s">
        <v>185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43" t="s">
        <v>61</v>
      </c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5"/>
    </row>
    <row r="2" spans="1:29" ht="22.5" customHeight="1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2"/>
      <c r="L2" s="350" t="s">
        <v>186</v>
      </c>
      <c r="M2" s="351"/>
      <c r="N2" s="351"/>
      <c r="O2" s="351"/>
      <c r="P2" s="351"/>
      <c r="Q2" s="351"/>
      <c r="R2" s="351"/>
      <c r="S2" s="351"/>
      <c r="T2" s="351"/>
      <c r="U2" s="351"/>
      <c r="V2" s="35" t="s">
        <v>22</v>
      </c>
      <c r="W2" s="352" t="s">
        <v>187</v>
      </c>
      <c r="X2" s="352"/>
      <c r="Y2" s="352"/>
      <c r="Z2" s="352"/>
      <c r="AA2" s="352"/>
      <c r="AB2" s="352"/>
      <c r="AC2" s="43" t="s">
        <v>23</v>
      </c>
    </row>
    <row r="3" spans="1:29" ht="22.5" customHeight="1">
      <c r="A3" s="349" t="s">
        <v>64</v>
      </c>
      <c r="B3" s="295"/>
      <c r="C3" s="295"/>
      <c r="D3" s="295"/>
      <c r="E3" s="333" t="s">
        <v>65</v>
      </c>
      <c r="F3" s="329" t="s">
        <v>66</v>
      </c>
      <c r="G3" s="329"/>
      <c r="H3" s="329"/>
      <c r="I3" s="329"/>
      <c r="J3" s="329"/>
      <c r="K3" s="329"/>
      <c r="L3" s="333" t="s">
        <v>67</v>
      </c>
      <c r="M3" s="329" t="s">
        <v>68</v>
      </c>
      <c r="N3" s="329"/>
      <c r="O3" s="329"/>
      <c r="P3" s="329"/>
      <c r="Q3" s="329"/>
      <c r="R3" s="329"/>
      <c r="S3" s="330" t="s">
        <v>69</v>
      </c>
      <c r="T3" s="331"/>
      <c r="U3" s="331"/>
      <c r="V3" s="332"/>
      <c r="W3" s="333" t="s">
        <v>70</v>
      </c>
      <c r="X3" s="329" t="s">
        <v>71</v>
      </c>
      <c r="Y3" s="329"/>
      <c r="Z3" s="329"/>
      <c r="AA3" s="329"/>
      <c r="AB3" s="329"/>
      <c r="AC3" s="334"/>
    </row>
    <row r="4" spans="1:29" ht="22.5" customHeight="1">
      <c r="A4" s="349" t="s">
        <v>72</v>
      </c>
      <c r="B4" s="295"/>
      <c r="C4" s="295" t="s">
        <v>73</v>
      </c>
      <c r="D4" s="295"/>
      <c r="E4" s="333"/>
      <c r="F4" s="328" t="s">
        <v>74</v>
      </c>
      <c r="G4" s="328"/>
      <c r="H4" s="328"/>
      <c r="I4" s="328"/>
      <c r="J4" s="328"/>
      <c r="K4" s="328"/>
      <c r="L4" s="333"/>
      <c r="M4" s="328" t="s">
        <v>75</v>
      </c>
      <c r="N4" s="328"/>
      <c r="O4" s="328"/>
      <c r="P4" s="328"/>
      <c r="Q4" s="328"/>
      <c r="R4" s="328"/>
      <c r="S4" s="324" t="s">
        <v>76</v>
      </c>
      <c r="T4" s="335"/>
      <c r="U4" s="335"/>
      <c r="V4" s="323"/>
      <c r="W4" s="333"/>
      <c r="X4" s="328" t="s">
        <v>77</v>
      </c>
      <c r="Y4" s="328"/>
      <c r="Z4" s="328"/>
      <c r="AA4" s="328"/>
      <c r="AB4" s="328"/>
      <c r="AC4" s="336"/>
    </row>
    <row r="5" spans="1:29" ht="22.5" customHeight="1">
      <c r="A5" s="319" t="s">
        <v>78</v>
      </c>
      <c r="B5" s="95" t="s">
        <v>188</v>
      </c>
      <c r="C5" s="322" t="s">
        <v>79</v>
      </c>
      <c r="D5" s="323"/>
      <c r="E5" s="353"/>
      <c r="F5" s="96"/>
      <c r="G5" s="356" t="s">
        <v>189</v>
      </c>
      <c r="H5" s="357"/>
      <c r="I5" s="357"/>
      <c r="J5" s="357"/>
      <c r="K5" s="358"/>
      <c r="L5" s="359" t="s">
        <v>190</v>
      </c>
      <c r="M5" s="96" t="s">
        <v>191</v>
      </c>
      <c r="N5" s="356" t="s">
        <v>192</v>
      </c>
      <c r="O5" s="357"/>
      <c r="P5" s="357"/>
      <c r="Q5" s="357"/>
      <c r="R5" s="358"/>
      <c r="S5" s="304"/>
      <c r="T5" s="305"/>
      <c r="U5" s="305"/>
      <c r="V5" s="306"/>
      <c r="W5" s="367">
        <v>64</v>
      </c>
      <c r="X5" s="97"/>
      <c r="Y5" s="369" t="s">
        <v>193</v>
      </c>
      <c r="Z5" s="369"/>
      <c r="AA5" s="369"/>
      <c r="AB5" s="369"/>
      <c r="AC5" s="370"/>
    </row>
    <row r="6" spans="1:29" ht="22.5" customHeight="1">
      <c r="A6" s="320"/>
      <c r="B6" s="22" t="s">
        <v>19</v>
      </c>
      <c r="C6" s="324"/>
      <c r="D6" s="323"/>
      <c r="E6" s="354"/>
      <c r="F6" s="371"/>
      <c r="G6" s="372"/>
      <c r="H6" s="372"/>
      <c r="I6" s="372"/>
      <c r="J6" s="372"/>
      <c r="K6" s="373"/>
      <c r="L6" s="360"/>
      <c r="M6" s="371" t="s">
        <v>194</v>
      </c>
      <c r="N6" s="372"/>
      <c r="O6" s="372"/>
      <c r="P6" s="372"/>
      <c r="Q6" s="372"/>
      <c r="R6" s="373"/>
      <c r="S6" s="304"/>
      <c r="T6" s="305"/>
      <c r="U6" s="305"/>
      <c r="V6" s="306"/>
      <c r="W6" s="368"/>
      <c r="X6" s="302"/>
      <c r="Y6" s="302"/>
      <c r="Z6" s="302"/>
      <c r="AA6" s="302"/>
      <c r="AB6" s="302"/>
      <c r="AC6" s="307"/>
    </row>
    <row r="7" spans="1:29" ht="22.5" customHeight="1">
      <c r="A7" s="320"/>
      <c r="B7" s="95" t="s">
        <v>195</v>
      </c>
      <c r="C7" s="322" t="s">
        <v>80</v>
      </c>
      <c r="D7" s="323"/>
      <c r="E7" s="354"/>
      <c r="F7" s="96"/>
      <c r="G7" s="361" t="s">
        <v>196</v>
      </c>
      <c r="H7" s="362"/>
      <c r="I7" s="362"/>
      <c r="J7" s="362"/>
      <c r="K7" s="363"/>
      <c r="L7" s="37"/>
      <c r="M7" s="96"/>
      <c r="N7" s="364" t="s">
        <v>197</v>
      </c>
      <c r="O7" s="365"/>
      <c r="P7" s="365"/>
      <c r="Q7" s="365"/>
      <c r="R7" s="366"/>
      <c r="S7" s="304"/>
      <c r="T7" s="305"/>
      <c r="U7" s="305"/>
      <c r="V7" s="306"/>
      <c r="W7" s="37"/>
      <c r="X7" s="97"/>
      <c r="Y7" s="369" t="s">
        <v>198</v>
      </c>
      <c r="Z7" s="369"/>
      <c r="AA7" s="369"/>
      <c r="AB7" s="369"/>
      <c r="AC7" s="370"/>
    </row>
    <row r="8" spans="1:29" ht="22.5" customHeight="1">
      <c r="A8" s="321"/>
      <c r="B8" s="29" t="s">
        <v>20</v>
      </c>
      <c r="C8" s="324"/>
      <c r="D8" s="323"/>
      <c r="E8" s="355"/>
      <c r="F8" s="374"/>
      <c r="G8" s="375"/>
      <c r="H8" s="375"/>
      <c r="I8" s="375"/>
      <c r="J8" s="375"/>
      <c r="K8" s="376"/>
      <c r="L8" s="25" t="str">
        <f>IF(L5=0,"","食")</f>
        <v>食</v>
      </c>
      <c r="M8" s="371"/>
      <c r="N8" s="372"/>
      <c r="O8" s="372"/>
      <c r="P8" s="372"/>
      <c r="Q8" s="372"/>
      <c r="R8" s="373"/>
      <c r="S8" s="304"/>
      <c r="T8" s="305"/>
      <c r="U8" s="305"/>
      <c r="V8" s="306"/>
      <c r="W8" s="25" t="str">
        <f>IF(W5=0,"","食")</f>
        <v>食</v>
      </c>
      <c r="X8" s="302"/>
      <c r="Y8" s="302"/>
      <c r="Z8" s="302"/>
      <c r="AA8" s="302"/>
      <c r="AB8" s="302"/>
      <c r="AC8" s="307"/>
    </row>
    <row r="9" spans="1:29" ht="22.5" customHeight="1">
      <c r="A9" s="319" t="str">
        <f>IF(B9=0,"","第２日目")</f>
        <v>第２日目</v>
      </c>
      <c r="B9" s="95" t="s">
        <v>199</v>
      </c>
      <c r="C9" s="322" t="str">
        <f>IF(B9=0,"","晴天時活動")</f>
        <v>晴天時活動</v>
      </c>
      <c r="D9" s="323"/>
      <c r="E9" s="367">
        <v>64</v>
      </c>
      <c r="F9" s="96" t="s">
        <v>191</v>
      </c>
      <c r="G9" s="369" t="s">
        <v>200</v>
      </c>
      <c r="H9" s="369"/>
      <c r="I9" s="369"/>
      <c r="J9" s="369"/>
      <c r="K9" s="369"/>
      <c r="L9" s="367">
        <v>64</v>
      </c>
      <c r="M9" s="96" t="s">
        <v>191</v>
      </c>
      <c r="N9" s="369" t="s">
        <v>201</v>
      </c>
      <c r="O9" s="369"/>
      <c r="P9" s="369"/>
      <c r="Q9" s="369"/>
      <c r="R9" s="369"/>
      <c r="S9" s="304"/>
      <c r="T9" s="305"/>
      <c r="U9" s="305"/>
      <c r="V9" s="306"/>
      <c r="W9" s="367">
        <v>64</v>
      </c>
      <c r="X9" s="97"/>
      <c r="Y9" s="369" t="s">
        <v>202</v>
      </c>
      <c r="Z9" s="369"/>
      <c r="AA9" s="369"/>
      <c r="AB9" s="369"/>
      <c r="AC9" s="370"/>
    </row>
    <row r="10" spans="1:29" ht="22.5" customHeight="1">
      <c r="A10" s="320"/>
      <c r="B10" s="22" t="str">
        <f>IF(B9=0,"","月")</f>
        <v>月</v>
      </c>
      <c r="C10" s="324"/>
      <c r="D10" s="323"/>
      <c r="E10" s="368"/>
      <c r="F10" s="371" t="s">
        <v>203</v>
      </c>
      <c r="G10" s="372"/>
      <c r="H10" s="372"/>
      <c r="I10" s="372"/>
      <c r="J10" s="372"/>
      <c r="K10" s="373"/>
      <c r="L10" s="368"/>
      <c r="M10" s="377" t="s">
        <v>204</v>
      </c>
      <c r="N10" s="378"/>
      <c r="O10" s="378"/>
      <c r="P10" s="378"/>
      <c r="Q10" s="378"/>
      <c r="R10" s="378"/>
      <c r="S10" s="378"/>
      <c r="T10" s="378"/>
      <c r="U10" s="378"/>
      <c r="V10" s="379"/>
      <c r="W10" s="368"/>
      <c r="X10" s="302"/>
      <c r="Y10" s="302"/>
      <c r="Z10" s="302"/>
      <c r="AA10" s="302"/>
      <c r="AB10" s="302"/>
      <c r="AC10" s="307"/>
    </row>
    <row r="11" spans="1:29" ht="22.5" customHeight="1">
      <c r="A11" s="320"/>
      <c r="B11" s="95" t="s">
        <v>188</v>
      </c>
      <c r="C11" s="322" t="str">
        <f>IF(B9=0,"","荒天時活動")</f>
        <v>荒天時活動</v>
      </c>
      <c r="D11" s="323"/>
      <c r="E11" s="37"/>
      <c r="F11" s="96" t="s">
        <v>191</v>
      </c>
      <c r="G11" s="364" t="s">
        <v>205</v>
      </c>
      <c r="H11" s="365"/>
      <c r="I11" s="365"/>
      <c r="J11" s="365"/>
      <c r="K11" s="366"/>
      <c r="L11" s="98"/>
      <c r="M11" s="96" t="s">
        <v>191</v>
      </c>
      <c r="N11" s="369" t="s">
        <v>206</v>
      </c>
      <c r="O11" s="369"/>
      <c r="P11" s="369"/>
      <c r="Q11" s="369"/>
      <c r="R11" s="369"/>
      <c r="S11" s="304"/>
      <c r="T11" s="305"/>
      <c r="U11" s="305"/>
      <c r="V11" s="306"/>
      <c r="W11" s="99" t="s">
        <v>207</v>
      </c>
      <c r="X11" s="97"/>
      <c r="Y11" s="380" t="s">
        <v>208</v>
      </c>
      <c r="Z11" s="380"/>
      <c r="AA11" s="380"/>
      <c r="AB11" s="380"/>
      <c r="AC11" s="381"/>
    </row>
    <row r="12" spans="1:29" ht="22.5" customHeight="1">
      <c r="A12" s="321"/>
      <c r="B12" s="29" t="str">
        <f>IF(B11=0,"","日")</f>
        <v>日</v>
      </c>
      <c r="C12" s="324"/>
      <c r="D12" s="323"/>
      <c r="E12" s="25" t="str">
        <f>IF(E9=0,"","食")</f>
        <v>食</v>
      </c>
      <c r="F12" s="302"/>
      <c r="G12" s="302"/>
      <c r="H12" s="302"/>
      <c r="I12" s="302"/>
      <c r="J12" s="302"/>
      <c r="K12" s="302"/>
      <c r="L12" s="25" t="s">
        <v>16</v>
      </c>
      <c r="M12" s="302"/>
      <c r="N12" s="302"/>
      <c r="O12" s="302"/>
      <c r="P12" s="302"/>
      <c r="Q12" s="302"/>
      <c r="R12" s="302"/>
      <c r="S12" s="304"/>
      <c r="T12" s="305"/>
      <c r="U12" s="305"/>
      <c r="V12" s="306"/>
      <c r="W12" s="25" t="str">
        <f>IF(W9=0,"","食")</f>
        <v>食</v>
      </c>
      <c r="X12" s="302"/>
      <c r="Y12" s="302"/>
      <c r="Z12" s="302"/>
      <c r="AA12" s="302"/>
      <c r="AB12" s="302"/>
      <c r="AC12" s="307"/>
    </row>
    <row r="13" spans="1:29" ht="22.5" customHeight="1">
      <c r="A13" s="319" t="str">
        <f>IF(B13=0,"","第３日目")</f>
        <v>第３日目</v>
      </c>
      <c r="B13" s="95" t="s">
        <v>195</v>
      </c>
      <c r="C13" s="322" t="str">
        <f>IF(B13=0,"","晴天時活動")</f>
        <v>晴天時活動</v>
      </c>
      <c r="D13" s="323"/>
      <c r="E13" s="367">
        <v>64</v>
      </c>
      <c r="F13" s="96" t="s">
        <v>191</v>
      </c>
      <c r="G13" s="382" t="s">
        <v>209</v>
      </c>
      <c r="H13" s="383"/>
      <c r="I13" s="383"/>
      <c r="J13" s="383"/>
      <c r="K13" s="384"/>
      <c r="L13" s="367">
        <v>64</v>
      </c>
      <c r="M13" s="96" t="s">
        <v>191</v>
      </c>
      <c r="N13" s="369" t="s">
        <v>210</v>
      </c>
      <c r="O13" s="369"/>
      <c r="P13" s="369"/>
      <c r="Q13" s="369"/>
      <c r="R13" s="369"/>
      <c r="S13" s="304"/>
      <c r="T13" s="305"/>
      <c r="U13" s="305"/>
      <c r="V13" s="306"/>
      <c r="W13" s="317"/>
      <c r="X13" s="97"/>
      <c r="Y13" s="302"/>
      <c r="Z13" s="302"/>
      <c r="AA13" s="302"/>
      <c r="AB13" s="302"/>
      <c r="AC13" s="307"/>
    </row>
    <row r="14" spans="1:29" ht="22.5" customHeight="1">
      <c r="A14" s="320"/>
      <c r="B14" s="22" t="str">
        <f>IF(B13=0,"","月")</f>
        <v>月</v>
      </c>
      <c r="C14" s="324"/>
      <c r="D14" s="323"/>
      <c r="E14" s="368"/>
      <c r="F14" s="369" t="s">
        <v>211</v>
      </c>
      <c r="G14" s="369"/>
      <c r="H14" s="369"/>
      <c r="I14" s="369"/>
      <c r="J14" s="369"/>
      <c r="K14" s="369"/>
      <c r="L14" s="368"/>
      <c r="M14" s="371" t="s">
        <v>212</v>
      </c>
      <c r="N14" s="372"/>
      <c r="O14" s="372"/>
      <c r="P14" s="372"/>
      <c r="Q14" s="372"/>
      <c r="R14" s="373"/>
      <c r="S14" s="304"/>
      <c r="T14" s="305"/>
      <c r="U14" s="305"/>
      <c r="V14" s="306"/>
      <c r="W14" s="318"/>
      <c r="X14" s="302"/>
      <c r="Y14" s="302"/>
      <c r="Z14" s="302"/>
      <c r="AA14" s="302"/>
      <c r="AB14" s="302"/>
      <c r="AC14" s="307"/>
    </row>
    <row r="15" spans="1:29" ht="22.5" customHeight="1">
      <c r="A15" s="320"/>
      <c r="B15" s="95" t="s">
        <v>213</v>
      </c>
      <c r="C15" s="322" t="str">
        <f>IF(B13=0,"","荒天時活動")</f>
        <v>荒天時活動</v>
      </c>
      <c r="D15" s="323"/>
      <c r="E15" s="99" t="s">
        <v>214</v>
      </c>
      <c r="F15" s="31"/>
      <c r="G15" s="361" t="s">
        <v>197</v>
      </c>
      <c r="H15" s="362"/>
      <c r="I15" s="362"/>
      <c r="J15" s="362"/>
      <c r="K15" s="363"/>
      <c r="L15" s="100" t="s">
        <v>215</v>
      </c>
      <c r="M15" s="96"/>
      <c r="N15" s="364" t="s">
        <v>197</v>
      </c>
      <c r="O15" s="365"/>
      <c r="P15" s="365"/>
      <c r="Q15" s="365"/>
      <c r="R15" s="366"/>
      <c r="S15" s="304"/>
      <c r="T15" s="305"/>
      <c r="U15" s="305"/>
      <c r="V15" s="306"/>
      <c r="W15" s="37"/>
      <c r="X15" s="97"/>
      <c r="Y15" s="302"/>
      <c r="Z15" s="302"/>
      <c r="AA15" s="302"/>
      <c r="AB15" s="302"/>
      <c r="AC15" s="307"/>
    </row>
    <row r="16" spans="1:29" ht="22.5" customHeight="1">
      <c r="A16" s="321"/>
      <c r="B16" s="29" t="str">
        <f>IF(B15=0,"","日")</f>
        <v>日</v>
      </c>
      <c r="C16" s="324"/>
      <c r="D16" s="323"/>
      <c r="E16" s="25" t="str">
        <f>IF(E13=0,"","食")</f>
        <v>食</v>
      </c>
      <c r="F16" s="302"/>
      <c r="G16" s="302"/>
      <c r="H16" s="302"/>
      <c r="I16" s="302"/>
      <c r="J16" s="302"/>
      <c r="K16" s="302"/>
      <c r="L16" s="25" t="str">
        <f>IF(L13=0,"","食")</f>
        <v>食</v>
      </c>
      <c r="M16" s="371"/>
      <c r="N16" s="372"/>
      <c r="O16" s="372"/>
      <c r="P16" s="372"/>
      <c r="Q16" s="372"/>
      <c r="R16" s="373"/>
      <c r="S16" s="304"/>
      <c r="T16" s="305"/>
      <c r="U16" s="305"/>
      <c r="V16" s="306"/>
      <c r="W16" s="25">
        <f>IF(W13=0,"","食")</f>
      </c>
      <c r="X16" s="302"/>
      <c r="Y16" s="302"/>
      <c r="Z16" s="302"/>
      <c r="AA16" s="302"/>
      <c r="AB16" s="302"/>
      <c r="AC16" s="307"/>
    </row>
    <row r="17" spans="1:29" ht="22.5" customHeight="1">
      <c r="A17" s="319">
        <f>IF(B17=0,"","第４日目")</f>
      </c>
      <c r="B17" s="36"/>
      <c r="C17" s="322">
        <f>IF(B17=0,"","晴天時活動")</f>
      </c>
      <c r="D17" s="323"/>
      <c r="E17" s="317"/>
      <c r="F17" s="31"/>
      <c r="G17" s="302"/>
      <c r="H17" s="302"/>
      <c r="I17" s="302"/>
      <c r="J17" s="302"/>
      <c r="K17" s="302"/>
      <c r="L17" s="317"/>
      <c r="M17" s="31"/>
      <c r="N17" s="302"/>
      <c r="O17" s="302"/>
      <c r="P17" s="302"/>
      <c r="Q17" s="302"/>
      <c r="R17" s="302"/>
      <c r="S17" s="304"/>
      <c r="T17" s="305"/>
      <c r="U17" s="305"/>
      <c r="V17" s="306"/>
      <c r="W17" s="317"/>
      <c r="X17" s="97"/>
      <c r="Y17" s="302"/>
      <c r="Z17" s="302"/>
      <c r="AA17" s="302"/>
      <c r="AB17" s="302"/>
      <c r="AC17" s="307"/>
    </row>
    <row r="18" spans="1:29" ht="22.5" customHeight="1">
      <c r="A18" s="320"/>
      <c r="B18" s="22" t="s">
        <v>118</v>
      </c>
      <c r="C18" s="324"/>
      <c r="D18" s="323"/>
      <c r="E18" s="318"/>
      <c r="F18" s="302"/>
      <c r="G18" s="302"/>
      <c r="H18" s="302"/>
      <c r="I18" s="302"/>
      <c r="J18" s="302"/>
      <c r="K18" s="302"/>
      <c r="L18" s="318"/>
      <c r="M18" s="302"/>
      <c r="N18" s="302"/>
      <c r="O18" s="302"/>
      <c r="P18" s="302"/>
      <c r="Q18" s="302"/>
      <c r="R18" s="302"/>
      <c r="S18" s="304"/>
      <c r="T18" s="305"/>
      <c r="U18" s="305"/>
      <c r="V18" s="306"/>
      <c r="W18" s="318"/>
      <c r="X18" s="302"/>
      <c r="Y18" s="302"/>
      <c r="Z18" s="302"/>
      <c r="AA18" s="302"/>
      <c r="AB18" s="302"/>
      <c r="AC18" s="307"/>
    </row>
    <row r="19" spans="1:29" ht="22.5" customHeight="1">
      <c r="A19" s="320"/>
      <c r="B19" s="36"/>
      <c r="C19" s="322">
        <f>IF(B17=0,"","荒天時活動")</f>
      </c>
      <c r="D19" s="323"/>
      <c r="E19" s="37"/>
      <c r="F19" s="31"/>
      <c r="G19" s="302"/>
      <c r="H19" s="302"/>
      <c r="I19" s="302"/>
      <c r="J19" s="302"/>
      <c r="K19" s="302"/>
      <c r="L19" s="37"/>
      <c r="M19" s="31"/>
      <c r="N19" s="302"/>
      <c r="O19" s="302"/>
      <c r="P19" s="302"/>
      <c r="Q19" s="302"/>
      <c r="R19" s="302"/>
      <c r="S19" s="304"/>
      <c r="T19" s="305"/>
      <c r="U19" s="305"/>
      <c r="V19" s="306"/>
      <c r="W19" s="37"/>
      <c r="X19" s="97"/>
      <c r="Y19" s="302"/>
      <c r="Z19" s="302"/>
      <c r="AA19" s="302"/>
      <c r="AB19" s="302"/>
      <c r="AC19" s="307"/>
    </row>
    <row r="20" spans="1:29" ht="22.5" customHeight="1">
      <c r="A20" s="321"/>
      <c r="B20" s="29" t="s">
        <v>20</v>
      </c>
      <c r="C20" s="324"/>
      <c r="D20" s="323"/>
      <c r="E20" s="25">
        <f>IF(E17=0,"","食")</f>
      </c>
      <c r="F20" s="302"/>
      <c r="G20" s="302"/>
      <c r="H20" s="302"/>
      <c r="I20" s="302"/>
      <c r="J20" s="302"/>
      <c r="K20" s="302"/>
      <c r="L20" s="25"/>
      <c r="M20" s="302"/>
      <c r="N20" s="302"/>
      <c r="O20" s="302"/>
      <c r="P20" s="302"/>
      <c r="Q20" s="302"/>
      <c r="R20" s="302"/>
      <c r="S20" s="304"/>
      <c r="T20" s="305"/>
      <c r="U20" s="305"/>
      <c r="V20" s="306"/>
      <c r="W20" s="25">
        <f>IF(W17=0,"","食")</f>
      </c>
      <c r="X20" s="302"/>
      <c r="Y20" s="302"/>
      <c r="Z20" s="302"/>
      <c r="AA20" s="302"/>
      <c r="AB20" s="302"/>
      <c r="AC20" s="307"/>
    </row>
    <row r="21" spans="1:29" ht="6" customHeight="1">
      <c r="A21" s="4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5"/>
    </row>
    <row r="22" spans="1:29" ht="18" customHeight="1">
      <c r="A22" s="101" t="s">
        <v>216</v>
      </c>
      <c r="B22" s="102" t="s">
        <v>217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12" t="s">
        <v>83</v>
      </c>
      <c r="Z22" s="312"/>
      <c r="AA22" s="312"/>
      <c r="AB22" s="312"/>
      <c r="AC22" s="47"/>
    </row>
    <row r="23" spans="1:29" ht="17.25" customHeight="1">
      <c r="A23" s="48"/>
      <c r="B23" s="39" t="s">
        <v>84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08" t="s">
        <v>89</v>
      </c>
      <c r="AA23" s="385"/>
      <c r="AB23" s="39"/>
      <c r="AC23" s="47"/>
    </row>
    <row r="24" spans="1:29" ht="17.25" customHeight="1">
      <c r="A24" s="48"/>
      <c r="B24" s="39" t="s">
        <v>308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40"/>
      <c r="R24" s="40"/>
      <c r="S24" s="40"/>
      <c r="T24" s="40"/>
      <c r="U24" s="40"/>
      <c r="V24" s="41"/>
      <c r="W24" s="40"/>
      <c r="X24" s="40"/>
      <c r="Y24" s="42"/>
      <c r="Z24" s="386"/>
      <c r="AA24" s="387"/>
      <c r="AB24" s="39"/>
      <c r="AC24" s="47"/>
    </row>
    <row r="25" spans="1:29" ht="17.25" customHeight="1">
      <c r="A25" s="48"/>
      <c r="B25" s="39" t="s">
        <v>218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40"/>
      <c r="T25" s="40"/>
      <c r="U25" s="40"/>
      <c r="V25" s="41"/>
      <c r="W25" s="40"/>
      <c r="X25" s="40"/>
      <c r="Y25" s="42"/>
      <c r="Z25" s="388"/>
      <c r="AA25" s="389"/>
      <c r="AB25" s="39"/>
      <c r="AC25" s="47"/>
    </row>
    <row r="26" spans="1:29" ht="19.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</row>
  </sheetData>
  <sheetProtection/>
  <mergeCells count="107">
    <mergeCell ref="Y22:AB22"/>
    <mergeCell ref="Z23:AA25"/>
    <mergeCell ref="S19:V19"/>
    <mergeCell ref="Y19:AC19"/>
    <mergeCell ref="F20:K20"/>
    <mergeCell ref="M20:R20"/>
    <mergeCell ref="S20:V20"/>
    <mergeCell ref="X20:AC20"/>
    <mergeCell ref="S17:V17"/>
    <mergeCell ref="W17:W18"/>
    <mergeCell ref="Y17:AC17"/>
    <mergeCell ref="F18:K18"/>
    <mergeCell ref="M18:R18"/>
    <mergeCell ref="S18:V18"/>
    <mergeCell ref="X18:AC18"/>
    <mergeCell ref="A17:A20"/>
    <mergeCell ref="C17:D18"/>
    <mergeCell ref="E17:E18"/>
    <mergeCell ref="G17:K17"/>
    <mergeCell ref="L17:L18"/>
    <mergeCell ref="N17:R17"/>
    <mergeCell ref="C19:D20"/>
    <mergeCell ref="G19:K19"/>
    <mergeCell ref="N19:R19"/>
    <mergeCell ref="S15:V15"/>
    <mergeCell ref="Y15:AC15"/>
    <mergeCell ref="F16:K16"/>
    <mergeCell ref="M16:R16"/>
    <mergeCell ref="S16:V16"/>
    <mergeCell ref="X16:AC16"/>
    <mergeCell ref="S13:V13"/>
    <mergeCell ref="W13:W14"/>
    <mergeCell ref="Y13:AC13"/>
    <mergeCell ref="F14:K14"/>
    <mergeCell ref="M14:R14"/>
    <mergeCell ref="S14:V14"/>
    <mergeCell ref="X14:AC14"/>
    <mergeCell ref="A13:A16"/>
    <mergeCell ref="C13:D14"/>
    <mergeCell ref="E13:E14"/>
    <mergeCell ref="G13:K13"/>
    <mergeCell ref="L13:L14"/>
    <mergeCell ref="N13:R13"/>
    <mergeCell ref="C15:D16"/>
    <mergeCell ref="G15:K15"/>
    <mergeCell ref="N15:R15"/>
    <mergeCell ref="S11:V11"/>
    <mergeCell ref="Y11:AC11"/>
    <mergeCell ref="F12:K12"/>
    <mergeCell ref="M12:R12"/>
    <mergeCell ref="S12:V12"/>
    <mergeCell ref="X12:AC12"/>
    <mergeCell ref="S9:V9"/>
    <mergeCell ref="W9:W10"/>
    <mergeCell ref="Y9:AC9"/>
    <mergeCell ref="F10:K10"/>
    <mergeCell ref="M10:V10"/>
    <mergeCell ref="X10:AC10"/>
    <mergeCell ref="A9:A12"/>
    <mergeCell ref="C9:D10"/>
    <mergeCell ref="E9:E10"/>
    <mergeCell ref="G9:K9"/>
    <mergeCell ref="L9:L10"/>
    <mergeCell ref="N9:R9"/>
    <mergeCell ref="C11:D12"/>
    <mergeCell ref="G11:K11"/>
    <mergeCell ref="N11:R11"/>
    <mergeCell ref="S7:V7"/>
    <mergeCell ref="Y7:AC7"/>
    <mergeCell ref="F8:K8"/>
    <mergeCell ref="M8:R8"/>
    <mergeCell ref="S8:V8"/>
    <mergeCell ref="X8:AC8"/>
    <mergeCell ref="S5:V5"/>
    <mergeCell ref="W5:W6"/>
    <mergeCell ref="Y5:AC5"/>
    <mergeCell ref="F6:K6"/>
    <mergeCell ref="M6:R6"/>
    <mergeCell ref="S6:V6"/>
    <mergeCell ref="X6:AC6"/>
    <mergeCell ref="A5:A8"/>
    <mergeCell ref="C5:D6"/>
    <mergeCell ref="E5:E8"/>
    <mergeCell ref="G5:K5"/>
    <mergeCell ref="L5:L6"/>
    <mergeCell ref="N5:R5"/>
    <mergeCell ref="C7:D8"/>
    <mergeCell ref="G7:K7"/>
    <mergeCell ref="N7:R7"/>
    <mergeCell ref="W3:W4"/>
    <mergeCell ref="X3:AC3"/>
    <mergeCell ref="A4:B4"/>
    <mergeCell ref="C4:D4"/>
    <mergeCell ref="F4:K4"/>
    <mergeCell ref="M4:R4"/>
    <mergeCell ref="S4:V4"/>
    <mergeCell ref="X4:AC4"/>
    <mergeCell ref="A1:K2"/>
    <mergeCell ref="L1:AC1"/>
    <mergeCell ref="L2:U2"/>
    <mergeCell ref="W2:AB2"/>
    <mergeCell ref="A3:D3"/>
    <mergeCell ref="E3:E4"/>
    <mergeCell ref="F3:K3"/>
    <mergeCell ref="L3:L4"/>
    <mergeCell ref="M3:R3"/>
    <mergeCell ref="S3:V3"/>
  </mergeCells>
  <conditionalFormatting sqref="W2:AB2">
    <cfRule type="expression" priority="1" dxfId="1" stopIfTrue="1">
      <formula>$W$2=""</formula>
    </cfRule>
  </conditionalFormatting>
  <dataValidations count="1">
    <dataValidation type="list" allowBlank="1" showInputMessage="1" showErrorMessage="1" sqref="F5 F13 X15 X13 X9 X11 X7 X5 X17 F19 F17 F15 M15 M19 M17 M7 M13 F9 M11 M9 M5 F7 X19 F11">
      <formula1>$Y$24:$Y$25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4" r:id="rId2"/>
  <headerFooter alignWithMargins="0">
    <oddHeader>&amp;L別紙様式２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6"/>
  <sheetViews>
    <sheetView showZeros="0" zoomScalePageLayoutView="0" workbookViewId="0" topLeftCell="A1">
      <selection activeCell="E32" sqref="E32:AG36"/>
    </sheetView>
  </sheetViews>
  <sheetFormatPr defaultColWidth="2.875" defaultRowHeight="28.5" customHeight="1"/>
  <cols>
    <col min="1" max="5" width="2.875" style="1" customWidth="1"/>
    <col min="6" max="28" width="2.75390625" style="1" customWidth="1"/>
    <col min="29" max="30" width="2.875" style="1" customWidth="1"/>
    <col min="31" max="31" width="3.50390625" style="1" customWidth="1"/>
    <col min="32" max="32" width="3.375" style="1" customWidth="1"/>
    <col min="33" max="16384" width="2.875" style="1" customWidth="1"/>
  </cols>
  <sheetData>
    <row r="1" spans="6:28" s="3" customFormat="1" ht="22.5" customHeight="1">
      <c r="F1" s="496" t="s">
        <v>0</v>
      </c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24:33" s="4" customFormat="1" ht="3.75" customHeight="1" hidden="1">
      <c r="X2" s="4" t="s">
        <v>85</v>
      </c>
      <c r="Y2" s="4" t="s">
        <v>86</v>
      </c>
      <c r="AA2" s="4" t="s">
        <v>39</v>
      </c>
      <c r="AB2" s="4" t="s">
        <v>40</v>
      </c>
      <c r="AC2" s="4" t="s">
        <v>41</v>
      </c>
      <c r="AD2" s="4" t="s">
        <v>90</v>
      </c>
      <c r="AF2" s="4" t="s">
        <v>126</v>
      </c>
      <c r="AG2" s="4" t="s">
        <v>127</v>
      </c>
    </row>
    <row r="3" s="5" customFormat="1" ht="1.5" customHeight="1"/>
    <row r="4" spans="1:33" s="3" customFormat="1" ht="27" customHeight="1">
      <c r="A4" s="482" t="s">
        <v>1</v>
      </c>
      <c r="B4" s="483"/>
      <c r="C4" s="483"/>
      <c r="D4" s="483"/>
      <c r="E4" s="484"/>
      <c r="F4" s="424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6"/>
    </row>
    <row r="5" spans="1:33" s="3" customFormat="1" ht="27" customHeight="1">
      <c r="A5" s="451" t="s">
        <v>2</v>
      </c>
      <c r="B5" s="452"/>
      <c r="C5" s="452"/>
      <c r="D5" s="452"/>
      <c r="E5" s="453"/>
      <c r="F5" s="497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9"/>
    </row>
    <row r="6" spans="1:33" s="3" customFormat="1" ht="27" customHeight="1">
      <c r="A6" s="451" t="s">
        <v>3</v>
      </c>
      <c r="B6" s="452"/>
      <c r="C6" s="452"/>
      <c r="D6" s="452"/>
      <c r="E6" s="453"/>
      <c r="F6" s="6"/>
      <c r="G6" s="480"/>
      <c r="H6" s="481"/>
      <c r="I6" s="481"/>
      <c r="J6" s="481"/>
      <c r="K6" s="7" t="s">
        <v>43</v>
      </c>
      <c r="L6" s="480"/>
      <c r="M6" s="481"/>
      <c r="N6" s="481"/>
      <c r="O6" s="7" t="s">
        <v>43</v>
      </c>
      <c r="P6" s="480"/>
      <c r="Q6" s="481"/>
      <c r="R6" s="481"/>
      <c r="S6" s="48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</row>
    <row r="7" spans="1:33" s="3" customFormat="1" ht="27" customHeight="1">
      <c r="A7" s="451" t="s">
        <v>4</v>
      </c>
      <c r="B7" s="452"/>
      <c r="C7" s="452"/>
      <c r="D7" s="452"/>
      <c r="E7" s="453"/>
      <c r="F7" s="9"/>
      <c r="G7" s="405" t="s">
        <v>224</v>
      </c>
      <c r="H7" s="405"/>
      <c r="I7" s="2"/>
      <c r="J7" s="10" t="s">
        <v>18</v>
      </c>
      <c r="K7" s="2"/>
      <c r="L7" s="10" t="s">
        <v>19</v>
      </c>
      <c r="M7" s="2"/>
      <c r="N7" s="10" t="s">
        <v>20</v>
      </c>
      <c r="O7" s="10" t="s">
        <v>21</v>
      </c>
      <c r="P7" s="405" t="s">
        <v>224</v>
      </c>
      <c r="Q7" s="405"/>
      <c r="R7" s="2">
        <f>I7</f>
        <v>0</v>
      </c>
      <c r="S7" s="10" t="s">
        <v>18</v>
      </c>
      <c r="T7" s="2"/>
      <c r="U7" s="10" t="s">
        <v>19</v>
      </c>
      <c r="V7" s="2"/>
      <c r="W7" s="10" t="s">
        <v>20</v>
      </c>
      <c r="X7" s="11" t="s">
        <v>22</v>
      </c>
      <c r="Y7" s="2"/>
      <c r="Z7" s="12" t="s">
        <v>23</v>
      </c>
      <c r="AA7" s="10" t="s">
        <v>24</v>
      </c>
      <c r="AB7" s="11" t="s">
        <v>22</v>
      </c>
      <c r="AC7" s="2"/>
      <c r="AD7" s="12" t="s">
        <v>23</v>
      </c>
      <c r="AE7" s="10" t="s">
        <v>25</v>
      </c>
      <c r="AF7" s="10"/>
      <c r="AG7" s="8"/>
    </row>
    <row r="8" spans="1:33" s="3" customFormat="1" ht="27" customHeight="1">
      <c r="A8" s="441" t="s">
        <v>26</v>
      </c>
      <c r="B8" s="442"/>
      <c r="C8" s="442"/>
      <c r="D8" s="443"/>
      <c r="E8" s="13">
        <f>K7</f>
        <v>0</v>
      </c>
      <c r="F8" s="14" t="s">
        <v>10</v>
      </c>
      <c r="G8" s="15">
        <f>M7</f>
        <v>0</v>
      </c>
      <c r="H8" s="16" t="s">
        <v>5</v>
      </c>
      <c r="I8" s="2"/>
      <c r="J8" s="10" t="s">
        <v>10</v>
      </c>
      <c r="K8" s="2"/>
      <c r="L8" s="17" t="s">
        <v>5</v>
      </c>
      <c r="M8" s="2"/>
      <c r="N8" s="10" t="s">
        <v>10</v>
      </c>
      <c r="O8" s="2"/>
      <c r="P8" s="17" t="s">
        <v>5</v>
      </c>
      <c r="Q8" s="2"/>
      <c r="R8" s="10" t="s">
        <v>10</v>
      </c>
      <c r="S8" s="2"/>
      <c r="T8" s="17" t="s">
        <v>5</v>
      </c>
      <c r="U8" s="2"/>
      <c r="V8" s="10" t="s">
        <v>10</v>
      </c>
      <c r="W8" s="2"/>
      <c r="X8" s="17" t="s">
        <v>5</v>
      </c>
      <c r="Y8" s="2"/>
      <c r="Z8" s="10" t="s">
        <v>10</v>
      </c>
      <c r="AA8" s="2"/>
      <c r="AB8" s="17" t="s">
        <v>5</v>
      </c>
      <c r="AC8" s="398" t="s">
        <v>27</v>
      </c>
      <c r="AD8" s="399"/>
      <c r="AE8" s="399"/>
      <c r="AF8" s="399"/>
      <c r="AG8" s="433"/>
    </row>
    <row r="9" spans="1:33" s="3" customFormat="1" ht="24.75" customHeight="1" thickBot="1">
      <c r="A9" s="417" t="s">
        <v>6</v>
      </c>
      <c r="B9" s="393"/>
      <c r="C9" s="444" t="s">
        <v>32</v>
      </c>
      <c r="D9" s="444"/>
      <c r="E9" s="298"/>
      <c r="F9" s="299"/>
      <c r="G9" s="299"/>
      <c r="H9" s="10">
        <f aca="true" t="shared" si="0" ref="H9:H14">IF(E9=0,"","食")</f>
      </c>
      <c r="I9" s="298"/>
      <c r="J9" s="299"/>
      <c r="K9" s="299"/>
      <c r="L9" s="10">
        <f>IF(I9=0,"","食")</f>
      </c>
      <c r="M9" s="298"/>
      <c r="N9" s="299"/>
      <c r="O9" s="299"/>
      <c r="P9" s="10">
        <f>IF(M9=0,"","食")</f>
      </c>
      <c r="Q9" s="298"/>
      <c r="R9" s="299"/>
      <c r="S9" s="299"/>
      <c r="T9" s="10">
        <f>IF(Q9=0,"","食")</f>
      </c>
      <c r="U9" s="298"/>
      <c r="V9" s="299"/>
      <c r="W9" s="299"/>
      <c r="X9" s="10">
        <f>IF(U9=0,"","食")</f>
      </c>
      <c r="Y9" s="298"/>
      <c r="Z9" s="299"/>
      <c r="AA9" s="299"/>
      <c r="AB9" s="10">
        <f>IF(Y9=0,"","食")</f>
      </c>
      <c r="AC9" s="427" t="s">
        <v>124</v>
      </c>
      <c r="AD9" s="428"/>
      <c r="AE9" s="428"/>
      <c r="AF9" s="428"/>
      <c r="AG9" s="429"/>
    </row>
    <row r="10" spans="1:33" s="3" customFormat="1" ht="24.75" customHeight="1" thickBot="1">
      <c r="A10" s="418"/>
      <c r="B10" s="395"/>
      <c r="C10" s="444" t="s">
        <v>33</v>
      </c>
      <c r="D10" s="444"/>
      <c r="E10" s="298"/>
      <c r="F10" s="299"/>
      <c r="G10" s="299"/>
      <c r="H10" s="10">
        <f t="shared" si="0"/>
      </c>
      <c r="I10" s="298"/>
      <c r="J10" s="299"/>
      <c r="K10" s="299"/>
      <c r="L10" s="10">
        <f>IF(I10=0,"","食")</f>
      </c>
      <c r="M10" s="298"/>
      <c r="N10" s="299"/>
      <c r="O10" s="299"/>
      <c r="P10" s="10">
        <f>IF(M10=0,"","食")</f>
      </c>
      <c r="Q10" s="298"/>
      <c r="R10" s="299"/>
      <c r="S10" s="299"/>
      <c r="T10" s="10">
        <f>IF(Q10=0,"","食")</f>
      </c>
      <c r="U10" s="298"/>
      <c r="V10" s="299"/>
      <c r="W10" s="299"/>
      <c r="X10" s="10">
        <f>IF(U10=0,"","食")</f>
      </c>
      <c r="Y10" s="298"/>
      <c r="Z10" s="299"/>
      <c r="AA10" s="299"/>
      <c r="AB10" s="10">
        <f>IF(Y10=0,"","食")</f>
      </c>
      <c r="AC10" s="56" t="s">
        <v>125</v>
      </c>
      <c r="AD10" s="57"/>
      <c r="AE10" s="52"/>
      <c r="AF10" s="52"/>
      <c r="AG10" s="53"/>
    </row>
    <row r="11" spans="1:33" s="3" customFormat="1" ht="24.75" customHeight="1">
      <c r="A11" s="418"/>
      <c r="B11" s="395"/>
      <c r="C11" s="404" t="s">
        <v>92</v>
      </c>
      <c r="D11" s="406"/>
      <c r="E11" s="298"/>
      <c r="F11" s="299"/>
      <c r="G11" s="299"/>
      <c r="H11" s="10">
        <f t="shared" si="0"/>
      </c>
      <c r="I11" s="298"/>
      <c r="J11" s="299"/>
      <c r="K11" s="299"/>
      <c r="L11" s="10">
        <f>IF(I11=0,"","食")</f>
      </c>
      <c r="M11" s="298"/>
      <c r="N11" s="299"/>
      <c r="O11" s="299"/>
      <c r="P11" s="10">
        <f>IF(M11=0,"","食")</f>
      </c>
      <c r="Q11" s="298"/>
      <c r="R11" s="299"/>
      <c r="S11" s="299"/>
      <c r="T11" s="10">
        <f>IF(Q11=0,"","食")</f>
      </c>
      <c r="U11" s="298"/>
      <c r="V11" s="299"/>
      <c r="W11" s="299"/>
      <c r="X11" s="10">
        <f>IF(U11=0,"","食")</f>
      </c>
      <c r="Y11" s="298"/>
      <c r="Z11" s="299"/>
      <c r="AA11" s="299"/>
      <c r="AB11" s="10">
        <f>IF(Y11=0,"","食")</f>
      </c>
      <c r="AC11" s="430" t="s">
        <v>128</v>
      </c>
      <c r="AD11" s="431"/>
      <c r="AE11" s="431"/>
      <c r="AF11" s="431"/>
      <c r="AG11" s="432"/>
    </row>
    <row r="12" spans="1:33" s="3" customFormat="1" ht="24.75" customHeight="1">
      <c r="A12" s="418"/>
      <c r="B12" s="395"/>
      <c r="C12" s="444" t="s">
        <v>34</v>
      </c>
      <c r="D12" s="444"/>
      <c r="E12" s="298"/>
      <c r="F12" s="299"/>
      <c r="G12" s="299"/>
      <c r="H12" s="10">
        <f t="shared" si="0"/>
      </c>
      <c r="I12" s="298"/>
      <c r="J12" s="299"/>
      <c r="K12" s="299"/>
      <c r="L12" s="10">
        <f>IF(I12=0,"","食")</f>
      </c>
      <c r="M12" s="298"/>
      <c r="N12" s="299"/>
      <c r="O12" s="299"/>
      <c r="P12" s="10">
        <f>IF(M12=0,"","食")</f>
      </c>
      <c r="Q12" s="298"/>
      <c r="R12" s="299"/>
      <c r="S12" s="299"/>
      <c r="T12" s="10">
        <f>IF(Q12=0,"","食")</f>
      </c>
      <c r="U12" s="298"/>
      <c r="V12" s="299"/>
      <c r="W12" s="299"/>
      <c r="X12" s="10">
        <f>IF(U12=0,"","食")</f>
      </c>
      <c r="Y12" s="298"/>
      <c r="Z12" s="299"/>
      <c r="AA12" s="299"/>
      <c r="AB12" s="10">
        <f>IF(Y12=0,"","食")</f>
      </c>
      <c r="AC12" s="500"/>
      <c r="AD12" s="501"/>
      <c r="AE12" s="501"/>
      <c r="AF12" s="501"/>
      <c r="AG12" s="502"/>
    </row>
    <row r="13" spans="1:33" s="3" customFormat="1" ht="24.75" customHeight="1">
      <c r="A13" s="418"/>
      <c r="B13" s="395"/>
      <c r="C13" s="475" t="s">
        <v>183</v>
      </c>
      <c r="D13" s="472"/>
      <c r="E13" s="298"/>
      <c r="F13" s="299"/>
      <c r="G13" s="299"/>
      <c r="H13" s="10">
        <f t="shared" si="0"/>
      </c>
      <c r="I13" s="298"/>
      <c r="J13" s="299"/>
      <c r="K13" s="299"/>
      <c r="L13" s="10">
        <f>IF(I13=0,"","食")</f>
      </c>
      <c r="M13" s="298"/>
      <c r="N13" s="299"/>
      <c r="O13" s="299"/>
      <c r="P13" s="10">
        <f>IF(M13=0,"","食")</f>
      </c>
      <c r="Q13" s="298"/>
      <c r="R13" s="299"/>
      <c r="S13" s="299"/>
      <c r="T13" s="10">
        <f>IF(Q13=0,"","食")</f>
      </c>
      <c r="U13" s="298"/>
      <c r="V13" s="299"/>
      <c r="W13" s="299"/>
      <c r="X13" s="10">
        <f>IF(U13=0,"","食")</f>
      </c>
      <c r="Y13" s="298"/>
      <c r="Z13" s="299"/>
      <c r="AA13" s="299"/>
      <c r="AB13" s="10">
        <f>IF(Y13=0,"","食")</f>
      </c>
      <c r="AC13" s="500"/>
      <c r="AD13" s="501"/>
      <c r="AE13" s="501"/>
      <c r="AF13" s="501"/>
      <c r="AG13" s="502"/>
    </row>
    <row r="14" spans="1:33" s="3" customFormat="1" ht="24.75" customHeight="1">
      <c r="A14" s="419"/>
      <c r="B14" s="397"/>
      <c r="C14" s="420" t="s">
        <v>150</v>
      </c>
      <c r="D14" s="421"/>
      <c r="E14" s="298"/>
      <c r="F14" s="299"/>
      <c r="G14" s="299"/>
      <c r="H14" s="20">
        <f t="shared" si="0"/>
      </c>
      <c r="I14" s="298"/>
      <c r="J14" s="299"/>
      <c r="K14" s="299"/>
      <c r="L14" s="20"/>
      <c r="M14" s="298"/>
      <c r="N14" s="299"/>
      <c r="O14" s="299"/>
      <c r="P14" s="20"/>
      <c r="Q14" s="72"/>
      <c r="R14" s="73"/>
      <c r="S14" s="73"/>
      <c r="T14" s="20"/>
      <c r="U14" s="298"/>
      <c r="V14" s="299"/>
      <c r="W14" s="299"/>
      <c r="X14" s="20"/>
      <c r="Y14" s="298"/>
      <c r="Z14" s="299"/>
      <c r="AA14" s="299"/>
      <c r="AB14" s="20"/>
      <c r="AC14" s="500"/>
      <c r="AD14" s="501"/>
      <c r="AE14" s="501"/>
      <c r="AF14" s="501"/>
      <c r="AG14" s="502"/>
    </row>
    <row r="15" spans="1:33" s="3" customFormat="1" ht="24.75" customHeight="1">
      <c r="A15" s="473" t="s">
        <v>7</v>
      </c>
      <c r="B15" s="474"/>
      <c r="C15" s="476" t="s">
        <v>11</v>
      </c>
      <c r="D15" s="477"/>
      <c r="E15" s="390"/>
      <c r="F15" s="391"/>
      <c r="G15" s="391"/>
      <c r="H15" s="18"/>
      <c r="I15" s="390"/>
      <c r="J15" s="391"/>
      <c r="K15" s="391"/>
      <c r="L15" s="18"/>
      <c r="M15" s="390"/>
      <c r="N15" s="391"/>
      <c r="O15" s="391"/>
      <c r="P15" s="18"/>
      <c r="Q15" s="390"/>
      <c r="R15" s="391"/>
      <c r="S15" s="391"/>
      <c r="T15" s="18"/>
      <c r="U15" s="390"/>
      <c r="V15" s="391"/>
      <c r="W15" s="391"/>
      <c r="X15" s="18"/>
      <c r="Y15" s="390"/>
      <c r="Z15" s="391"/>
      <c r="AA15" s="391"/>
      <c r="AB15" s="18"/>
      <c r="AC15" s="500"/>
      <c r="AD15" s="501"/>
      <c r="AE15" s="501"/>
      <c r="AF15" s="501"/>
      <c r="AG15" s="502"/>
    </row>
    <row r="16" spans="1:33" s="3" customFormat="1" ht="24.75" customHeight="1">
      <c r="A16" s="473"/>
      <c r="B16" s="474"/>
      <c r="C16" s="469" t="s">
        <v>32</v>
      </c>
      <c r="D16" s="469"/>
      <c r="E16" s="434"/>
      <c r="F16" s="435"/>
      <c r="G16" s="435"/>
      <c r="H16" s="19">
        <f>IF(E16=0,"","食")</f>
      </c>
      <c r="I16" s="434"/>
      <c r="J16" s="435"/>
      <c r="K16" s="435"/>
      <c r="L16" s="19">
        <f>IF(I16=0,"","食")</f>
      </c>
      <c r="M16" s="434"/>
      <c r="N16" s="435"/>
      <c r="O16" s="435"/>
      <c r="P16" s="19">
        <f>IF(M16=0,"","食")</f>
      </c>
      <c r="Q16" s="434"/>
      <c r="R16" s="435"/>
      <c r="S16" s="435"/>
      <c r="T16" s="19">
        <f>IF(Q16=0,"","食")</f>
      </c>
      <c r="U16" s="434"/>
      <c r="V16" s="435"/>
      <c r="W16" s="435"/>
      <c r="X16" s="19">
        <f>IF(U16=0,"","食")</f>
      </c>
      <c r="Y16" s="434"/>
      <c r="Z16" s="435"/>
      <c r="AA16" s="435"/>
      <c r="AB16" s="19">
        <f>IF(Y16=0,"","食")</f>
      </c>
      <c r="AC16" s="500"/>
      <c r="AD16" s="501"/>
      <c r="AE16" s="501"/>
      <c r="AF16" s="501"/>
      <c r="AG16" s="502"/>
    </row>
    <row r="17" spans="1:33" s="3" customFormat="1" ht="24.75" customHeight="1">
      <c r="A17" s="473"/>
      <c r="B17" s="474"/>
      <c r="C17" s="470" t="s">
        <v>12</v>
      </c>
      <c r="D17" s="470"/>
      <c r="E17" s="390"/>
      <c r="F17" s="391"/>
      <c r="G17" s="391"/>
      <c r="H17" s="18"/>
      <c r="I17" s="390"/>
      <c r="J17" s="391"/>
      <c r="K17" s="391"/>
      <c r="L17" s="18"/>
      <c r="M17" s="390"/>
      <c r="N17" s="391"/>
      <c r="O17" s="391"/>
      <c r="P17" s="18"/>
      <c r="Q17" s="390"/>
      <c r="R17" s="391"/>
      <c r="S17" s="391"/>
      <c r="T17" s="18"/>
      <c r="U17" s="390"/>
      <c r="V17" s="391"/>
      <c r="W17" s="391"/>
      <c r="X17" s="18"/>
      <c r="Y17" s="390"/>
      <c r="Z17" s="391"/>
      <c r="AA17" s="391"/>
      <c r="AB17" s="18"/>
      <c r="AC17" s="500"/>
      <c r="AD17" s="501"/>
      <c r="AE17" s="501"/>
      <c r="AF17" s="501"/>
      <c r="AG17" s="502"/>
    </row>
    <row r="18" spans="1:33" s="3" customFormat="1" ht="24.75" customHeight="1">
      <c r="A18" s="473"/>
      <c r="B18" s="474"/>
      <c r="C18" s="469" t="s">
        <v>33</v>
      </c>
      <c r="D18" s="469"/>
      <c r="E18" s="434"/>
      <c r="F18" s="435"/>
      <c r="G18" s="435"/>
      <c r="H18" s="19">
        <f>IF(E18=0,"","食")</f>
      </c>
      <c r="I18" s="434"/>
      <c r="J18" s="435"/>
      <c r="K18" s="435"/>
      <c r="L18" s="19">
        <f>IF(I18=0,"","食")</f>
      </c>
      <c r="M18" s="434"/>
      <c r="N18" s="435"/>
      <c r="O18" s="435"/>
      <c r="P18" s="19">
        <f>IF(M18=0,"","食")</f>
      </c>
      <c r="Q18" s="434"/>
      <c r="R18" s="435"/>
      <c r="S18" s="435"/>
      <c r="T18" s="19">
        <f>IF(Q18=0,"","食")</f>
      </c>
      <c r="U18" s="434"/>
      <c r="V18" s="435"/>
      <c r="W18" s="435"/>
      <c r="X18" s="19">
        <f>IF(U18=0,"","食")</f>
      </c>
      <c r="Y18" s="434"/>
      <c r="Z18" s="435"/>
      <c r="AA18" s="435"/>
      <c r="AB18" s="19">
        <f>IF(Y18=0,"","食")</f>
      </c>
      <c r="AC18" s="500"/>
      <c r="AD18" s="501"/>
      <c r="AE18" s="501"/>
      <c r="AF18" s="501"/>
      <c r="AG18" s="502"/>
    </row>
    <row r="19" spans="1:33" s="3" customFormat="1" ht="24.75" customHeight="1">
      <c r="A19" s="473"/>
      <c r="B19" s="474"/>
      <c r="C19" s="470" t="s">
        <v>12</v>
      </c>
      <c r="D19" s="470"/>
      <c r="E19" s="390"/>
      <c r="F19" s="391"/>
      <c r="G19" s="391"/>
      <c r="H19" s="18"/>
      <c r="I19" s="390"/>
      <c r="J19" s="391"/>
      <c r="K19" s="391"/>
      <c r="L19" s="18"/>
      <c r="M19" s="390"/>
      <c r="N19" s="391"/>
      <c r="O19" s="391"/>
      <c r="P19" s="18"/>
      <c r="Q19" s="390"/>
      <c r="R19" s="391"/>
      <c r="S19" s="391"/>
      <c r="T19" s="18"/>
      <c r="U19" s="390"/>
      <c r="V19" s="391"/>
      <c r="W19" s="391"/>
      <c r="X19" s="18"/>
      <c r="Y19" s="390"/>
      <c r="Z19" s="391"/>
      <c r="AA19" s="391"/>
      <c r="AB19" s="18"/>
      <c r="AC19" s="500"/>
      <c r="AD19" s="501"/>
      <c r="AE19" s="501"/>
      <c r="AF19" s="501"/>
      <c r="AG19" s="502"/>
    </row>
    <row r="20" spans="1:33" s="3" customFormat="1" ht="24.75" customHeight="1">
      <c r="A20" s="473"/>
      <c r="B20" s="474"/>
      <c r="C20" s="469" t="s">
        <v>34</v>
      </c>
      <c r="D20" s="469"/>
      <c r="E20" s="434"/>
      <c r="F20" s="435"/>
      <c r="G20" s="435"/>
      <c r="H20" s="19">
        <f>IF(E20=0,"","食")</f>
      </c>
      <c r="I20" s="434"/>
      <c r="J20" s="435"/>
      <c r="K20" s="435"/>
      <c r="L20" s="19">
        <f>IF(I20=0,"","食")</f>
      </c>
      <c r="M20" s="434"/>
      <c r="N20" s="435"/>
      <c r="O20" s="435"/>
      <c r="P20" s="19">
        <f>IF(M20=0,"","食")</f>
      </c>
      <c r="Q20" s="434"/>
      <c r="R20" s="435"/>
      <c r="S20" s="435"/>
      <c r="T20" s="19">
        <f>IF(Q20=0,"","食")</f>
      </c>
      <c r="U20" s="434"/>
      <c r="V20" s="435"/>
      <c r="W20" s="435"/>
      <c r="X20" s="19">
        <f>IF(U20=0,"","食")</f>
      </c>
      <c r="Y20" s="434"/>
      <c r="Z20" s="435"/>
      <c r="AA20" s="435"/>
      <c r="AB20" s="19">
        <f>IF(Y20=0,"","食")</f>
      </c>
      <c r="AC20" s="503"/>
      <c r="AD20" s="504"/>
      <c r="AE20" s="504"/>
      <c r="AF20" s="504"/>
      <c r="AG20" s="505"/>
    </row>
    <row r="21" spans="1:33" s="3" customFormat="1" ht="21" customHeight="1">
      <c r="A21" s="438" t="s">
        <v>143</v>
      </c>
      <c r="B21" s="439"/>
      <c r="C21" s="439"/>
      <c r="D21" s="439"/>
      <c r="E21" s="439"/>
      <c r="F21" s="439"/>
      <c r="G21" s="440"/>
      <c r="H21" s="422" t="s">
        <v>38</v>
      </c>
      <c r="I21" s="423"/>
      <c r="J21" s="423"/>
      <c r="K21" s="54" t="s">
        <v>144</v>
      </c>
      <c r="L21" s="54"/>
      <c r="M21" s="54"/>
      <c r="N21" s="54"/>
      <c r="O21" s="54"/>
      <c r="P21" s="54"/>
      <c r="Q21" s="54"/>
      <c r="R21" s="423" t="s">
        <v>31</v>
      </c>
      <c r="S21" s="423"/>
      <c r="T21" s="423"/>
      <c r="U21" s="54" t="s">
        <v>148</v>
      </c>
      <c r="V21" s="423" t="s">
        <v>35</v>
      </c>
      <c r="W21" s="423"/>
      <c r="X21" s="423"/>
      <c r="Y21" s="423"/>
      <c r="Z21" s="54"/>
      <c r="AA21" s="54" t="s">
        <v>36</v>
      </c>
      <c r="AB21" s="423" t="s">
        <v>147</v>
      </c>
      <c r="AC21" s="423"/>
      <c r="AD21" s="54"/>
      <c r="AE21" s="54" t="s">
        <v>146</v>
      </c>
      <c r="AF21" s="436" t="s">
        <v>145</v>
      </c>
      <c r="AG21" s="437"/>
    </row>
    <row r="22" spans="1:33" s="3" customFormat="1" ht="21" customHeight="1">
      <c r="A22" s="404" t="s">
        <v>149</v>
      </c>
      <c r="B22" s="405"/>
      <c r="C22" s="405"/>
      <c r="D22" s="405"/>
      <c r="E22" s="405"/>
      <c r="F22" s="405"/>
      <c r="G22" s="406"/>
      <c r="H22" s="9"/>
      <c r="I22" s="10"/>
      <c r="J22" s="10" t="s">
        <v>37</v>
      </c>
      <c r="K22" s="416" t="s">
        <v>184</v>
      </c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10"/>
      <c r="AG22" s="17"/>
    </row>
    <row r="23" spans="1:33" s="3" customFormat="1" ht="24" customHeight="1">
      <c r="A23" s="473" t="s">
        <v>42</v>
      </c>
      <c r="B23" s="474"/>
      <c r="C23" s="392" t="s">
        <v>13</v>
      </c>
      <c r="D23" s="393"/>
      <c r="E23" s="444" t="s">
        <v>32</v>
      </c>
      <c r="F23" s="444"/>
      <c r="G23" s="444"/>
      <c r="H23" s="479">
        <v>380</v>
      </c>
      <c r="I23" s="405"/>
      <c r="J23" s="10" t="s">
        <v>14</v>
      </c>
      <c r="K23" s="10" t="s">
        <v>15</v>
      </c>
      <c r="L23" s="471"/>
      <c r="M23" s="471"/>
      <c r="N23" s="471"/>
      <c r="O23" s="10" t="s">
        <v>16</v>
      </c>
      <c r="P23" s="10" t="s">
        <v>17</v>
      </c>
      <c r="Q23" s="471">
        <f aca="true" t="shared" si="1" ref="Q23:Q31">H23*L23</f>
        <v>0</v>
      </c>
      <c r="R23" s="471"/>
      <c r="S23" s="471"/>
      <c r="T23" s="17" t="s">
        <v>14</v>
      </c>
      <c r="U23" s="404" t="s">
        <v>28</v>
      </c>
      <c r="V23" s="405"/>
      <c r="W23" s="405"/>
      <c r="X23" s="406"/>
      <c r="Y23" s="404" t="s">
        <v>29</v>
      </c>
      <c r="Z23" s="405"/>
      <c r="AA23" s="405"/>
      <c r="AB23" s="406"/>
      <c r="AC23" s="404" t="s">
        <v>30</v>
      </c>
      <c r="AD23" s="405"/>
      <c r="AE23" s="405"/>
      <c r="AF23" s="405"/>
      <c r="AG23" s="495"/>
    </row>
    <row r="24" spans="1:33" s="3" customFormat="1" ht="24" customHeight="1">
      <c r="A24" s="473"/>
      <c r="B24" s="474"/>
      <c r="C24" s="394"/>
      <c r="D24" s="395"/>
      <c r="E24" s="444" t="s">
        <v>33</v>
      </c>
      <c r="F24" s="444"/>
      <c r="G24" s="444"/>
      <c r="H24" s="405">
        <v>540</v>
      </c>
      <c r="I24" s="405"/>
      <c r="J24" s="10" t="s">
        <v>14</v>
      </c>
      <c r="K24" s="10" t="s">
        <v>15</v>
      </c>
      <c r="L24" s="471"/>
      <c r="M24" s="471"/>
      <c r="N24" s="471"/>
      <c r="O24" s="10" t="s">
        <v>16</v>
      </c>
      <c r="P24" s="10" t="s">
        <v>17</v>
      </c>
      <c r="Q24" s="471">
        <f t="shared" si="1"/>
        <v>0</v>
      </c>
      <c r="R24" s="471"/>
      <c r="S24" s="471"/>
      <c r="T24" s="17" t="s">
        <v>14</v>
      </c>
      <c r="U24" s="410">
        <f>Q23+Q24+Q25+Q26+Q27+Q28</f>
        <v>0</v>
      </c>
      <c r="V24" s="411"/>
      <c r="W24" s="411"/>
      <c r="X24" s="407" t="s">
        <v>14</v>
      </c>
      <c r="Y24" s="445">
        <f>U24+U30</f>
        <v>0</v>
      </c>
      <c r="Z24" s="446"/>
      <c r="AA24" s="446"/>
      <c r="AB24" s="407" t="s">
        <v>14</v>
      </c>
      <c r="AC24" s="485"/>
      <c r="AD24" s="486"/>
      <c r="AE24" s="486"/>
      <c r="AF24" s="486"/>
      <c r="AG24" s="487"/>
    </row>
    <row r="25" spans="1:33" s="3" customFormat="1" ht="24" customHeight="1">
      <c r="A25" s="473"/>
      <c r="B25" s="474"/>
      <c r="C25" s="394"/>
      <c r="D25" s="395"/>
      <c r="E25" s="404" t="s">
        <v>92</v>
      </c>
      <c r="F25" s="405"/>
      <c r="G25" s="406"/>
      <c r="H25" s="405">
        <v>500</v>
      </c>
      <c r="I25" s="405"/>
      <c r="J25" s="10" t="s">
        <v>14</v>
      </c>
      <c r="K25" s="10" t="s">
        <v>15</v>
      </c>
      <c r="L25" s="471"/>
      <c r="M25" s="471"/>
      <c r="N25" s="471"/>
      <c r="O25" s="10" t="s">
        <v>16</v>
      </c>
      <c r="P25" s="10" t="s">
        <v>17</v>
      </c>
      <c r="Q25" s="471">
        <f>H25*L25</f>
        <v>0</v>
      </c>
      <c r="R25" s="471"/>
      <c r="S25" s="471"/>
      <c r="T25" s="17" t="s">
        <v>14</v>
      </c>
      <c r="U25" s="412"/>
      <c r="V25" s="413"/>
      <c r="W25" s="413"/>
      <c r="X25" s="408"/>
      <c r="Y25" s="447"/>
      <c r="Z25" s="448"/>
      <c r="AA25" s="448"/>
      <c r="AB25" s="408"/>
      <c r="AC25" s="488"/>
      <c r="AD25" s="489"/>
      <c r="AE25" s="489"/>
      <c r="AF25" s="489"/>
      <c r="AG25" s="490"/>
    </row>
    <row r="26" spans="1:33" s="3" customFormat="1" ht="24" customHeight="1">
      <c r="A26" s="473"/>
      <c r="B26" s="474"/>
      <c r="C26" s="394"/>
      <c r="D26" s="395"/>
      <c r="E26" s="444" t="s">
        <v>34</v>
      </c>
      <c r="F26" s="444"/>
      <c r="G26" s="444"/>
      <c r="H26" s="405">
        <v>640</v>
      </c>
      <c r="I26" s="405"/>
      <c r="J26" s="10" t="s">
        <v>14</v>
      </c>
      <c r="K26" s="10" t="s">
        <v>15</v>
      </c>
      <c r="L26" s="471"/>
      <c r="M26" s="471"/>
      <c r="N26" s="471"/>
      <c r="O26" s="10" t="s">
        <v>16</v>
      </c>
      <c r="P26" s="10" t="s">
        <v>17</v>
      </c>
      <c r="Q26" s="471">
        <f>H26*L26</f>
        <v>0</v>
      </c>
      <c r="R26" s="471"/>
      <c r="S26" s="471"/>
      <c r="T26" s="17" t="s">
        <v>14</v>
      </c>
      <c r="U26" s="412"/>
      <c r="V26" s="413"/>
      <c r="W26" s="413"/>
      <c r="X26" s="408"/>
      <c r="Y26" s="447"/>
      <c r="Z26" s="448"/>
      <c r="AA26" s="448"/>
      <c r="AB26" s="408"/>
      <c r="AC26" s="488"/>
      <c r="AD26" s="489"/>
      <c r="AE26" s="489"/>
      <c r="AF26" s="489"/>
      <c r="AG26" s="490"/>
    </row>
    <row r="27" spans="1:33" s="3" customFormat="1" ht="24" customHeight="1">
      <c r="A27" s="473"/>
      <c r="B27" s="474"/>
      <c r="C27" s="394"/>
      <c r="D27" s="395"/>
      <c r="E27" s="478" t="s">
        <v>182</v>
      </c>
      <c r="F27" s="444"/>
      <c r="G27" s="444"/>
      <c r="H27" s="405">
        <v>520</v>
      </c>
      <c r="I27" s="405"/>
      <c r="J27" s="10" t="s">
        <v>14</v>
      </c>
      <c r="K27" s="10" t="s">
        <v>15</v>
      </c>
      <c r="L27" s="471"/>
      <c r="M27" s="471"/>
      <c r="N27" s="471"/>
      <c r="O27" s="10" t="s">
        <v>16</v>
      </c>
      <c r="P27" s="10" t="s">
        <v>17</v>
      </c>
      <c r="Q27" s="471">
        <f t="shared" si="1"/>
        <v>0</v>
      </c>
      <c r="R27" s="471"/>
      <c r="S27" s="471"/>
      <c r="T27" s="17" t="s">
        <v>14</v>
      </c>
      <c r="U27" s="412"/>
      <c r="V27" s="413"/>
      <c r="W27" s="413"/>
      <c r="X27" s="408"/>
      <c r="Y27" s="447"/>
      <c r="Z27" s="448"/>
      <c r="AA27" s="448"/>
      <c r="AB27" s="408"/>
      <c r="AC27" s="488"/>
      <c r="AD27" s="489"/>
      <c r="AE27" s="489"/>
      <c r="AF27" s="489"/>
      <c r="AG27" s="490"/>
    </row>
    <row r="28" spans="1:33" s="3" customFormat="1" ht="24" customHeight="1">
      <c r="A28" s="473"/>
      <c r="B28" s="474"/>
      <c r="C28" s="396"/>
      <c r="D28" s="397"/>
      <c r="E28" s="398" t="s">
        <v>150</v>
      </c>
      <c r="F28" s="399"/>
      <c r="G28" s="400"/>
      <c r="H28" s="401"/>
      <c r="I28" s="402"/>
      <c r="J28" s="10" t="s">
        <v>177</v>
      </c>
      <c r="K28" s="10" t="s">
        <v>178</v>
      </c>
      <c r="L28" s="403"/>
      <c r="M28" s="403"/>
      <c r="N28" s="403"/>
      <c r="O28" s="10" t="s">
        <v>179</v>
      </c>
      <c r="P28" s="10" t="s">
        <v>180</v>
      </c>
      <c r="Q28" s="403">
        <f>H28*L28</f>
        <v>0</v>
      </c>
      <c r="R28" s="403"/>
      <c r="S28" s="403"/>
      <c r="T28" s="17" t="s">
        <v>177</v>
      </c>
      <c r="U28" s="414"/>
      <c r="V28" s="415"/>
      <c r="W28" s="415"/>
      <c r="X28" s="409"/>
      <c r="Y28" s="447"/>
      <c r="Z28" s="448"/>
      <c r="AA28" s="448"/>
      <c r="AB28" s="408"/>
      <c r="AC28" s="488"/>
      <c r="AD28" s="489"/>
      <c r="AE28" s="489"/>
      <c r="AF28" s="489"/>
      <c r="AG28" s="490"/>
    </row>
    <row r="29" spans="1:33" s="3" customFormat="1" ht="24" customHeight="1">
      <c r="A29" s="473"/>
      <c r="B29" s="474"/>
      <c r="C29" s="474" t="s">
        <v>9</v>
      </c>
      <c r="D29" s="474"/>
      <c r="E29" s="444" t="s">
        <v>32</v>
      </c>
      <c r="F29" s="444"/>
      <c r="G29" s="444"/>
      <c r="H29" s="405">
        <v>380</v>
      </c>
      <c r="I29" s="405"/>
      <c r="J29" s="10" t="s">
        <v>14</v>
      </c>
      <c r="K29" s="10" t="s">
        <v>15</v>
      </c>
      <c r="L29" s="471"/>
      <c r="M29" s="471"/>
      <c r="N29" s="471"/>
      <c r="O29" s="10" t="s">
        <v>16</v>
      </c>
      <c r="P29" s="10" t="s">
        <v>17</v>
      </c>
      <c r="Q29" s="471">
        <f t="shared" si="1"/>
        <v>0</v>
      </c>
      <c r="R29" s="471"/>
      <c r="S29" s="471"/>
      <c r="T29" s="17" t="s">
        <v>14</v>
      </c>
      <c r="U29" s="404" t="s">
        <v>28</v>
      </c>
      <c r="V29" s="405"/>
      <c r="W29" s="405"/>
      <c r="X29" s="406"/>
      <c r="Y29" s="447"/>
      <c r="Z29" s="448"/>
      <c r="AA29" s="448"/>
      <c r="AB29" s="408"/>
      <c r="AC29" s="488"/>
      <c r="AD29" s="489"/>
      <c r="AE29" s="489"/>
      <c r="AF29" s="489"/>
      <c r="AG29" s="490"/>
    </row>
    <row r="30" spans="1:33" s="3" customFormat="1" ht="24" customHeight="1">
      <c r="A30" s="473"/>
      <c r="B30" s="474"/>
      <c r="C30" s="474"/>
      <c r="D30" s="474"/>
      <c r="E30" s="444" t="s">
        <v>8</v>
      </c>
      <c r="F30" s="444"/>
      <c r="G30" s="444"/>
      <c r="H30" s="405">
        <v>540</v>
      </c>
      <c r="I30" s="405"/>
      <c r="J30" s="10" t="s">
        <v>14</v>
      </c>
      <c r="K30" s="10" t="s">
        <v>15</v>
      </c>
      <c r="L30" s="471"/>
      <c r="M30" s="471"/>
      <c r="N30" s="471"/>
      <c r="O30" s="10" t="s">
        <v>16</v>
      </c>
      <c r="P30" s="10" t="s">
        <v>17</v>
      </c>
      <c r="Q30" s="471">
        <f t="shared" si="1"/>
        <v>0</v>
      </c>
      <c r="R30" s="471"/>
      <c r="S30" s="471"/>
      <c r="T30" s="17" t="s">
        <v>14</v>
      </c>
      <c r="U30" s="445">
        <f>Q29+Q30+Q31</f>
        <v>0</v>
      </c>
      <c r="V30" s="446"/>
      <c r="W30" s="446"/>
      <c r="X30" s="407" t="s">
        <v>14</v>
      </c>
      <c r="Y30" s="447"/>
      <c r="Z30" s="448"/>
      <c r="AA30" s="448"/>
      <c r="AB30" s="408"/>
      <c r="AC30" s="488"/>
      <c r="AD30" s="489"/>
      <c r="AE30" s="489"/>
      <c r="AF30" s="489"/>
      <c r="AG30" s="490"/>
    </row>
    <row r="31" spans="1:33" s="3" customFormat="1" ht="24" customHeight="1">
      <c r="A31" s="473"/>
      <c r="B31" s="474"/>
      <c r="C31" s="474"/>
      <c r="D31" s="474"/>
      <c r="E31" s="472" t="s">
        <v>307</v>
      </c>
      <c r="F31" s="472"/>
      <c r="G31" s="472"/>
      <c r="H31" s="299"/>
      <c r="I31" s="299"/>
      <c r="J31" s="10" t="s">
        <v>14</v>
      </c>
      <c r="K31" s="10" t="s">
        <v>15</v>
      </c>
      <c r="L31" s="494"/>
      <c r="M31" s="494"/>
      <c r="N31" s="494"/>
      <c r="O31" s="10" t="s">
        <v>16</v>
      </c>
      <c r="P31" s="10" t="s">
        <v>17</v>
      </c>
      <c r="Q31" s="471">
        <f t="shared" si="1"/>
        <v>0</v>
      </c>
      <c r="R31" s="471"/>
      <c r="S31" s="471"/>
      <c r="T31" s="17" t="s">
        <v>14</v>
      </c>
      <c r="U31" s="449"/>
      <c r="V31" s="450"/>
      <c r="W31" s="450"/>
      <c r="X31" s="409"/>
      <c r="Y31" s="449"/>
      <c r="Z31" s="450"/>
      <c r="AA31" s="450"/>
      <c r="AB31" s="409"/>
      <c r="AC31" s="491"/>
      <c r="AD31" s="492"/>
      <c r="AE31" s="492"/>
      <c r="AF31" s="492"/>
      <c r="AG31" s="493"/>
    </row>
    <row r="32" spans="1:33" s="3" customFormat="1" ht="22.5" customHeight="1">
      <c r="A32" s="454" t="s">
        <v>93</v>
      </c>
      <c r="B32" s="455"/>
      <c r="C32" s="455"/>
      <c r="D32" s="455"/>
      <c r="E32" s="460" t="s">
        <v>142</v>
      </c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2"/>
    </row>
    <row r="33" spans="1:33" s="3" customFormat="1" ht="32.25" customHeight="1">
      <c r="A33" s="456"/>
      <c r="B33" s="457"/>
      <c r="C33" s="457"/>
      <c r="D33" s="457"/>
      <c r="E33" s="463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5"/>
    </row>
    <row r="34" spans="1:33" s="3" customFormat="1" ht="36" customHeight="1">
      <c r="A34" s="456"/>
      <c r="B34" s="457"/>
      <c r="C34" s="457"/>
      <c r="D34" s="457"/>
      <c r="E34" s="463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5"/>
    </row>
    <row r="35" spans="1:33" s="3" customFormat="1" ht="36" customHeight="1">
      <c r="A35" s="456"/>
      <c r="B35" s="457"/>
      <c r="C35" s="457"/>
      <c r="D35" s="457"/>
      <c r="E35" s="463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5"/>
    </row>
    <row r="36" spans="1:33" s="3" customFormat="1" ht="18.75" customHeight="1">
      <c r="A36" s="458"/>
      <c r="B36" s="459"/>
      <c r="C36" s="459"/>
      <c r="D36" s="459"/>
      <c r="E36" s="466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8"/>
    </row>
  </sheetData>
  <sheetProtection/>
  <mergeCells count="162">
    <mergeCell ref="U12:W12"/>
    <mergeCell ref="M13:O13"/>
    <mergeCell ref="M15:O15"/>
    <mergeCell ref="U14:W14"/>
    <mergeCell ref="AC12:AG20"/>
    <mergeCell ref="M10:O10"/>
    <mergeCell ref="U17:W17"/>
    <mergeCell ref="U18:W18"/>
    <mergeCell ref="M19:O19"/>
    <mergeCell ref="Q11:S11"/>
    <mergeCell ref="Y18:AA18"/>
    <mergeCell ref="Y19:AA19"/>
    <mergeCell ref="M20:O20"/>
    <mergeCell ref="Q16:S16"/>
    <mergeCell ref="F1:AB1"/>
    <mergeCell ref="L6:N6"/>
    <mergeCell ref="P6:S6"/>
    <mergeCell ref="F5:AG5"/>
    <mergeCell ref="U9:W9"/>
    <mergeCell ref="Q13:S13"/>
    <mergeCell ref="AC23:AG23"/>
    <mergeCell ref="U23:X23"/>
    <mergeCell ref="R21:T21"/>
    <mergeCell ref="Y20:AA20"/>
    <mergeCell ref="Y16:AA16"/>
    <mergeCell ref="G7:H7"/>
    <mergeCell ref="Y13:AA13"/>
    <mergeCell ref="Y15:AA15"/>
    <mergeCell ref="Y11:AA11"/>
    <mergeCell ref="Q19:S19"/>
    <mergeCell ref="A4:E4"/>
    <mergeCell ref="A7:E7"/>
    <mergeCell ref="AC24:AG31"/>
    <mergeCell ref="Y23:AB23"/>
    <mergeCell ref="L30:N30"/>
    <mergeCell ref="Q30:S30"/>
    <mergeCell ref="L31:N31"/>
    <mergeCell ref="H31:I31"/>
    <mergeCell ref="P7:Q7"/>
    <mergeCell ref="Y12:AA12"/>
    <mergeCell ref="A5:E5"/>
    <mergeCell ref="U20:W20"/>
    <mergeCell ref="Q20:S20"/>
    <mergeCell ref="U13:W13"/>
    <mergeCell ref="U15:W15"/>
    <mergeCell ref="U16:W16"/>
    <mergeCell ref="G6:J6"/>
    <mergeCell ref="U10:W10"/>
    <mergeCell ref="U19:W19"/>
    <mergeCell ref="Q15:S15"/>
    <mergeCell ref="Y17:AA17"/>
    <mergeCell ref="Q18:S18"/>
    <mergeCell ref="Q17:S17"/>
    <mergeCell ref="U11:W11"/>
    <mergeCell ref="L29:N29"/>
    <mergeCell ref="I20:K20"/>
    <mergeCell ref="M16:O16"/>
    <mergeCell ref="M17:O17"/>
    <mergeCell ref="M18:O18"/>
    <mergeCell ref="I16:K16"/>
    <mergeCell ref="I17:K17"/>
    <mergeCell ref="H23:I23"/>
    <mergeCell ref="H24:I24"/>
    <mergeCell ref="H27:I27"/>
    <mergeCell ref="Q29:S29"/>
    <mergeCell ref="L23:N23"/>
    <mergeCell ref="Q23:S23"/>
    <mergeCell ref="L26:N26"/>
    <mergeCell ref="L24:N24"/>
    <mergeCell ref="Q24:S24"/>
    <mergeCell ref="L27:N27"/>
    <mergeCell ref="Q27:S27"/>
    <mergeCell ref="Q25:S25"/>
    <mergeCell ref="L25:N25"/>
    <mergeCell ref="H29:I29"/>
    <mergeCell ref="H26:I26"/>
    <mergeCell ref="H25:I25"/>
    <mergeCell ref="Q26:S26"/>
    <mergeCell ref="C29:D31"/>
    <mergeCell ref="E26:G26"/>
    <mergeCell ref="E23:G23"/>
    <mergeCell ref="E24:G24"/>
    <mergeCell ref="E27:G27"/>
    <mergeCell ref="E29:G29"/>
    <mergeCell ref="E30:G30"/>
    <mergeCell ref="A23:B31"/>
    <mergeCell ref="C9:D9"/>
    <mergeCell ref="C10:D10"/>
    <mergeCell ref="C13:D13"/>
    <mergeCell ref="C15:D15"/>
    <mergeCell ref="C16:D16"/>
    <mergeCell ref="C17:D17"/>
    <mergeCell ref="A15:B20"/>
    <mergeCell ref="A22:G22"/>
    <mergeCell ref="E15:G15"/>
    <mergeCell ref="A32:D36"/>
    <mergeCell ref="E32:AG36"/>
    <mergeCell ref="C18:D18"/>
    <mergeCell ref="C19:D19"/>
    <mergeCell ref="C20:D20"/>
    <mergeCell ref="E19:G19"/>
    <mergeCell ref="E20:G20"/>
    <mergeCell ref="Q31:S31"/>
    <mergeCell ref="E31:G31"/>
    <mergeCell ref="H30:I30"/>
    <mergeCell ref="Y24:AA31"/>
    <mergeCell ref="AB24:AB31"/>
    <mergeCell ref="A6:E6"/>
    <mergeCell ref="E12:G12"/>
    <mergeCell ref="I12:K12"/>
    <mergeCell ref="M12:O12"/>
    <mergeCell ref="Q12:S12"/>
    <mergeCell ref="AB21:AC21"/>
    <mergeCell ref="V21:Y21"/>
    <mergeCell ref="U30:W31"/>
    <mergeCell ref="E11:G11"/>
    <mergeCell ref="I11:K11"/>
    <mergeCell ref="M11:O11"/>
    <mergeCell ref="C11:D11"/>
    <mergeCell ref="C12:D12"/>
    <mergeCell ref="E16:G16"/>
    <mergeCell ref="E13:G13"/>
    <mergeCell ref="E17:G17"/>
    <mergeCell ref="E18:G18"/>
    <mergeCell ref="I18:K18"/>
    <mergeCell ref="AF21:AG21"/>
    <mergeCell ref="A21:G21"/>
    <mergeCell ref="A8:D8"/>
    <mergeCell ref="E9:G9"/>
    <mergeCell ref="E10:G10"/>
    <mergeCell ref="I9:K9"/>
    <mergeCell ref="I13:K13"/>
    <mergeCell ref="Y9:AA9"/>
    <mergeCell ref="Y10:AA10"/>
    <mergeCell ref="F4:AG4"/>
    <mergeCell ref="AC9:AG9"/>
    <mergeCell ref="AC11:AG11"/>
    <mergeCell ref="I10:K10"/>
    <mergeCell ref="Q9:S9"/>
    <mergeCell ref="Q10:S10"/>
    <mergeCell ref="AC8:AG8"/>
    <mergeCell ref="M9:O9"/>
    <mergeCell ref="U24:W28"/>
    <mergeCell ref="X30:X31"/>
    <mergeCell ref="U29:X29"/>
    <mergeCell ref="K22:AE22"/>
    <mergeCell ref="A9:B14"/>
    <mergeCell ref="C14:D14"/>
    <mergeCell ref="E14:G14"/>
    <mergeCell ref="I14:K14"/>
    <mergeCell ref="M14:O14"/>
    <mergeCell ref="H21:J21"/>
    <mergeCell ref="I19:K19"/>
    <mergeCell ref="I15:K15"/>
    <mergeCell ref="Y14:AA14"/>
    <mergeCell ref="C23:D28"/>
    <mergeCell ref="E28:G28"/>
    <mergeCell ref="H28:I28"/>
    <mergeCell ref="L28:N28"/>
    <mergeCell ref="Q28:S28"/>
    <mergeCell ref="E25:G25"/>
    <mergeCell ref="X24:X28"/>
  </mergeCells>
  <conditionalFormatting sqref="F5:AG5">
    <cfRule type="expression" priority="3" dxfId="1" stopIfTrue="1">
      <formula>$F$5=""</formula>
    </cfRule>
  </conditionalFormatting>
  <conditionalFormatting sqref="G6:J6">
    <cfRule type="expression" priority="4" dxfId="1" stopIfTrue="1">
      <formula>$G$6=""</formula>
    </cfRule>
  </conditionalFormatting>
  <conditionalFormatting sqref="T7 V7 AC7 I7:I8 K7:K8 M7:M8 O8 Q8 S8 U8 W8 Y7:Y8 AA8 E9:G9 I9:K9 Q10:Q11 M9:O9 Y15:AA20 Q9:S9 U9:W9 Y9:AA9 I15:K20 M15:O20 U15:W20 Q12:S20 U10:U14 M10:M14 Y10:Y14 E10:E14 I10:I14">
    <cfRule type="expression" priority="5" dxfId="1" stopIfTrue="1">
      <formula>E7=""</formula>
    </cfRule>
  </conditionalFormatting>
  <conditionalFormatting sqref="L6:N6">
    <cfRule type="expression" priority="6" dxfId="1" stopIfTrue="1">
      <formula>$L$6=""</formula>
    </cfRule>
  </conditionalFormatting>
  <conditionalFormatting sqref="P6:S6">
    <cfRule type="expression" priority="7" dxfId="1" stopIfTrue="1">
      <formula>$P$6=""</formula>
    </cfRule>
  </conditionalFormatting>
  <conditionalFormatting sqref="E15:G15">
    <cfRule type="expression" priority="8" dxfId="1" stopIfTrue="1">
      <formula>$E$15=""</formula>
    </cfRule>
  </conditionalFormatting>
  <conditionalFormatting sqref="E16:G16">
    <cfRule type="expression" priority="9" dxfId="1" stopIfTrue="1">
      <formula>$E$16=""</formula>
    </cfRule>
  </conditionalFormatting>
  <conditionalFormatting sqref="E17:G17">
    <cfRule type="expression" priority="10" dxfId="1" stopIfTrue="1">
      <formula>$E$17=""</formula>
    </cfRule>
  </conditionalFormatting>
  <conditionalFormatting sqref="E18:G18">
    <cfRule type="expression" priority="11" dxfId="1" stopIfTrue="1">
      <formula>$E$18=""</formula>
    </cfRule>
  </conditionalFormatting>
  <conditionalFormatting sqref="E19:G19">
    <cfRule type="expression" priority="12" dxfId="1" stopIfTrue="1">
      <formula>$E$19=""</formula>
    </cfRule>
  </conditionalFormatting>
  <conditionalFormatting sqref="E20:G20">
    <cfRule type="expression" priority="13" dxfId="1" stopIfTrue="1">
      <formula>$E$20=""</formula>
    </cfRule>
  </conditionalFormatting>
  <conditionalFormatting sqref="H31:I31">
    <cfRule type="expression" priority="14" dxfId="1" stopIfTrue="1">
      <formula>$H$31=""</formula>
    </cfRule>
  </conditionalFormatting>
  <conditionalFormatting sqref="AC24:AG31">
    <cfRule type="expression" priority="15" dxfId="1" stopIfTrue="1">
      <formula>$AC$24=""</formula>
    </cfRule>
  </conditionalFormatting>
  <conditionalFormatting sqref="AE10:AG10 AC9:AC10 AC12">
    <cfRule type="expression" priority="16" dxfId="1" stopIfTrue="1">
      <formula>$AC$9=""</formula>
    </cfRule>
  </conditionalFormatting>
  <conditionalFormatting sqref="F4">
    <cfRule type="expression" priority="17" dxfId="1" stopIfTrue="1">
      <formula>$F$4=""</formula>
    </cfRule>
  </conditionalFormatting>
  <conditionalFormatting sqref="AD10">
    <cfRule type="expression" priority="18" dxfId="1" stopIfTrue="1">
      <formula>$AD$10=""</formula>
    </cfRule>
  </conditionalFormatting>
  <conditionalFormatting sqref="AC11:AG11">
    <cfRule type="expression" priority="19" dxfId="98" stopIfTrue="1">
      <formula>$AD$10="有"</formula>
    </cfRule>
  </conditionalFormatting>
  <conditionalFormatting sqref="R7">
    <cfRule type="expression" priority="1" dxfId="1" stopIfTrue="1">
      <formula>R7=""</formula>
    </cfRule>
  </conditionalFormatting>
  <dataValidations count="3">
    <dataValidation type="list" allowBlank="1" showInputMessage="1" showErrorMessage="1" sqref="U15:W15 I15:K15 E15 M15:O15 Q15:S15 Y15:AA15">
      <formula1>$X$2:$Z$2</formula1>
    </dataValidation>
    <dataValidation type="list" allowBlank="1" showInputMessage="1" showErrorMessage="1" sqref="U17:W17 I17:K17 Q17:S17 M17:O17 Q19:S19 U19:W19 E17 I19:K19 E19 M19:O19 Y17:AA17 Y19:AA19">
      <formula1>$AA$2:$AD$2</formula1>
    </dataValidation>
    <dataValidation type="list" allowBlank="1" showInputMessage="1" showErrorMessage="1" sqref="AD10">
      <formula1>$AF$2:$AG$2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6"/>
  <sheetViews>
    <sheetView showZeros="0" zoomScalePageLayoutView="0" workbookViewId="0" topLeftCell="A1">
      <selection activeCell="AQ14" sqref="AQ14"/>
    </sheetView>
  </sheetViews>
  <sheetFormatPr defaultColWidth="2.875" defaultRowHeight="28.5" customHeight="1"/>
  <cols>
    <col min="1" max="5" width="2.875" style="1" customWidth="1"/>
    <col min="6" max="28" width="2.75390625" style="1" customWidth="1"/>
    <col min="29" max="30" width="2.875" style="1" customWidth="1"/>
    <col min="31" max="31" width="3.50390625" style="1" customWidth="1"/>
    <col min="32" max="32" width="3.375" style="1" customWidth="1"/>
    <col min="33" max="16384" width="2.875" style="1" customWidth="1"/>
  </cols>
  <sheetData>
    <row r="1" spans="6:28" s="3" customFormat="1" ht="22.5" customHeight="1">
      <c r="F1" s="496" t="s">
        <v>0</v>
      </c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</row>
    <row r="2" spans="24:33" s="4" customFormat="1" ht="3.75" customHeight="1" hidden="1">
      <c r="X2" s="4" t="s">
        <v>85</v>
      </c>
      <c r="Y2" s="4" t="s">
        <v>86</v>
      </c>
      <c r="AA2" s="4" t="s">
        <v>39</v>
      </c>
      <c r="AB2" s="4" t="s">
        <v>36</v>
      </c>
      <c r="AC2" s="4" t="s">
        <v>41</v>
      </c>
      <c r="AD2" s="4" t="s">
        <v>90</v>
      </c>
      <c r="AF2" s="4" t="s">
        <v>126</v>
      </c>
      <c r="AG2" s="4" t="s">
        <v>127</v>
      </c>
    </row>
    <row r="3" s="5" customFormat="1" ht="1.5" customHeight="1"/>
    <row r="4" spans="1:33" s="3" customFormat="1" ht="27" customHeight="1">
      <c r="A4" s="482" t="s">
        <v>1</v>
      </c>
      <c r="B4" s="483"/>
      <c r="C4" s="483"/>
      <c r="D4" s="483"/>
      <c r="E4" s="484"/>
      <c r="F4" s="424" t="s">
        <v>219</v>
      </c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7"/>
    </row>
    <row r="5" spans="1:33" s="3" customFormat="1" ht="27" customHeight="1">
      <c r="A5" s="451" t="s">
        <v>2</v>
      </c>
      <c r="B5" s="452"/>
      <c r="C5" s="452"/>
      <c r="D5" s="452"/>
      <c r="E5" s="453"/>
      <c r="F5" s="497" t="s">
        <v>220</v>
      </c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9"/>
    </row>
    <row r="6" spans="1:33" s="3" customFormat="1" ht="27" customHeight="1">
      <c r="A6" s="451" t="s">
        <v>3</v>
      </c>
      <c r="B6" s="452"/>
      <c r="C6" s="452"/>
      <c r="D6" s="452"/>
      <c r="E6" s="453"/>
      <c r="F6" s="6"/>
      <c r="G6" s="480" t="s">
        <v>221</v>
      </c>
      <c r="H6" s="510"/>
      <c r="I6" s="510"/>
      <c r="J6" s="510"/>
      <c r="K6" s="7" t="s">
        <v>43</v>
      </c>
      <c r="L6" s="480" t="s">
        <v>222</v>
      </c>
      <c r="M6" s="510"/>
      <c r="N6" s="510"/>
      <c r="O6" s="7" t="s">
        <v>43</v>
      </c>
      <c r="P6" s="480" t="s">
        <v>223</v>
      </c>
      <c r="Q6" s="510"/>
      <c r="R6" s="510"/>
      <c r="S6" s="51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</row>
    <row r="7" spans="1:33" s="3" customFormat="1" ht="27" customHeight="1">
      <c r="A7" s="451" t="s">
        <v>4</v>
      </c>
      <c r="B7" s="452"/>
      <c r="C7" s="452"/>
      <c r="D7" s="452"/>
      <c r="E7" s="453"/>
      <c r="F7" s="9"/>
      <c r="G7" s="405" t="s">
        <v>224</v>
      </c>
      <c r="H7" s="405"/>
      <c r="I7" s="2" t="s">
        <v>188</v>
      </c>
      <c r="J7" s="10" t="s">
        <v>18</v>
      </c>
      <c r="K7" s="2" t="s">
        <v>188</v>
      </c>
      <c r="L7" s="10" t="s">
        <v>19</v>
      </c>
      <c r="M7" s="2" t="s">
        <v>188</v>
      </c>
      <c r="N7" s="10" t="s">
        <v>20</v>
      </c>
      <c r="O7" s="10" t="s">
        <v>21</v>
      </c>
      <c r="P7" s="405" t="s">
        <v>224</v>
      </c>
      <c r="Q7" s="405"/>
      <c r="R7" s="103" t="str">
        <f>I7</f>
        <v>●</v>
      </c>
      <c r="S7" s="10" t="s">
        <v>18</v>
      </c>
      <c r="T7" s="2" t="s">
        <v>188</v>
      </c>
      <c r="U7" s="10" t="s">
        <v>19</v>
      </c>
      <c r="V7" s="2" t="s">
        <v>188</v>
      </c>
      <c r="W7" s="10" t="s">
        <v>20</v>
      </c>
      <c r="X7" s="11" t="s">
        <v>22</v>
      </c>
      <c r="Y7" s="2">
        <v>2</v>
      </c>
      <c r="Z7" s="12" t="s">
        <v>23</v>
      </c>
      <c r="AA7" s="10" t="s">
        <v>24</v>
      </c>
      <c r="AB7" s="11" t="s">
        <v>22</v>
      </c>
      <c r="AC7" s="2">
        <v>3</v>
      </c>
      <c r="AD7" s="12" t="s">
        <v>23</v>
      </c>
      <c r="AE7" s="10" t="s">
        <v>25</v>
      </c>
      <c r="AF7" s="10"/>
      <c r="AG7" s="8"/>
    </row>
    <row r="8" spans="1:33" s="3" customFormat="1" ht="27" customHeight="1">
      <c r="A8" s="441" t="s">
        <v>26</v>
      </c>
      <c r="B8" s="442"/>
      <c r="C8" s="442"/>
      <c r="D8" s="443"/>
      <c r="E8" s="13" t="str">
        <f>K7</f>
        <v>●</v>
      </c>
      <c r="F8" s="14" t="s">
        <v>10</v>
      </c>
      <c r="G8" s="15" t="str">
        <f>M7</f>
        <v>●</v>
      </c>
      <c r="H8" s="16" t="s">
        <v>5</v>
      </c>
      <c r="I8" s="2">
        <v>5</v>
      </c>
      <c r="J8" s="10" t="s">
        <v>10</v>
      </c>
      <c r="K8" s="2">
        <v>24</v>
      </c>
      <c r="L8" s="17" t="s">
        <v>5</v>
      </c>
      <c r="M8" s="2">
        <v>5</v>
      </c>
      <c r="N8" s="10" t="s">
        <v>10</v>
      </c>
      <c r="O8" s="2">
        <v>25</v>
      </c>
      <c r="P8" s="17" t="s">
        <v>5</v>
      </c>
      <c r="Q8" s="2"/>
      <c r="R8" s="10" t="s">
        <v>10</v>
      </c>
      <c r="S8" s="2"/>
      <c r="T8" s="17" t="s">
        <v>5</v>
      </c>
      <c r="U8" s="2"/>
      <c r="V8" s="10" t="s">
        <v>10</v>
      </c>
      <c r="W8" s="2"/>
      <c r="X8" s="17" t="s">
        <v>5</v>
      </c>
      <c r="Y8" s="2"/>
      <c r="Z8" s="10" t="s">
        <v>10</v>
      </c>
      <c r="AA8" s="2"/>
      <c r="AB8" s="17" t="s">
        <v>5</v>
      </c>
      <c r="AC8" s="398" t="s">
        <v>27</v>
      </c>
      <c r="AD8" s="399"/>
      <c r="AE8" s="399"/>
      <c r="AF8" s="399"/>
      <c r="AG8" s="433"/>
    </row>
    <row r="9" spans="1:33" s="3" customFormat="1" ht="24.75" customHeight="1" thickBot="1">
      <c r="A9" s="417" t="s">
        <v>6</v>
      </c>
      <c r="B9" s="393"/>
      <c r="C9" s="444" t="s">
        <v>32</v>
      </c>
      <c r="D9" s="444"/>
      <c r="E9" s="298"/>
      <c r="F9" s="299"/>
      <c r="G9" s="299"/>
      <c r="H9" s="10">
        <f>IF(E9=0,"","食")</f>
      </c>
      <c r="I9" s="298">
        <v>64</v>
      </c>
      <c r="J9" s="299"/>
      <c r="K9" s="299"/>
      <c r="L9" s="10" t="str">
        <f>IF(I9=0,"","食")</f>
        <v>食</v>
      </c>
      <c r="M9" s="298"/>
      <c r="N9" s="299"/>
      <c r="O9" s="299"/>
      <c r="P9" s="10">
        <f>IF(M9=0,"","食")</f>
      </c>
      <c r="Q9" s="298"/>
      <c r="R9" s="299"/>
      <c r="S9" s="299"/>
      <c r="T9" s="10">
        <f>IF(Q9=0,"","食")</f>
      </c>
      <c r="U9" s="298"/>
      <c r="V9" s="299"/>
      <c r="W9" s="299"/>
      <c r="X9" s="10">
        <f>IF(U9=0,"","食")</f>
      </c>
      <c r="Y9" s="298"/>
      <c r="Z9" s="299"/>
      <c r="AA9" s="299"/>
      <c r="AB9" s="10">
        <f>IF(Y9=0,"","食")</f>
      </c>
      <c r="AC9" s="427" t="s">
        <v>124</v>
      </c>
      <c r="AD9" s="428"/>
      <c r="AE9" s="428"/>
      <c r="AF9" s="428"/>
      <c r="AG9" s="429"/>
    </row>
    <row r="10" spans="1:33" s="3" customFormat="1" ht="24.75" customHeight="1" thickBot="1">
      <c r="A10" s="418"/>
      <c r="B10" s="395"/>
      <c r="C10" s="444" t="s">
        <v>33</v>
      </c>
      <c r="D10" s="444"/>
      <c r="E10" s="298"/>
      <c r="F10" s="299"/>
      <c r="G10" s="299"/>
      <c r="H10" s="10">
        <f>IF(E10=0,"","食")</f>
      </c>
      <c r="I10" s="298">
        <v>64</v>
      </c>
      <c r="J10" s="299"/>
      <c r="K10" s="299"/>
      <c r="L10" s="10" t="str">
        <f>IF(I10=0,"","食")</f>
        <v>食</v>
      </c>
      <c r="M10" s="298">
        <v>64</v>
      </c>
      <c r="N10" s="299"/>
      <c r="O10" s="299"/>
      <c r="P10" s="10" t="str">
        <f>IF(M10=0,"","食")</f>
        <v>食</v>
      </c>
      <c r="Q10" s="298"/>
      <c r="R10" s="299"/>
      <c r="S10" s="299"/>
      <c r="T10" s="10">
        <f>IF(Q10=0,"","食")</f>
      </c>
      <c r="U10" s="298"/>
      <c r="V10" s="299"/>
      <c r="W10" s="299"/>
      <c r="X10" s="10">
        <f>IF(U10=0,"","食")</f>
      </c>
      <c r="Y10" s="298"/>
      <c r="Z10" s="299"/>
      <c r="AA10" s="299"/>
      <c r="AB10" s="10">
        <f>IF(Y10=0,"","食")</f>
      </c>
      <c r="AC10" s="56" t="s">
        <v>125</v>
      </c>
      <c r="AD10" s="57" t="s">
        <v>126</v>
      </c>
      <c r="AE10" s="52"/>
      <c r="AF10" s="52"/>
      <c r="AG10" s="53"/>
    </row>
    <row r="11" spans="1:33" s="3" customFormat="1" ht="24.75" customHeight="1">
      <c r="A11" s="418"/>
      <c r="B11" s="395"/>
      <c r="C11" s="404" t="s">
        <v>92</v>
      </c>
      <c r="D11" s="406"/>
      <c r="E11" s="298">
        <v>64</v>
      </c>
      <c r="F11" s="299"/>
      <c r="G11" s="299"/>
      <c r="H11" s="10" t="str">
        <f>IF(E11=0,"","食")</f>
        <v>食</v>
      </c>
      <c r="I11" s="298"/>
      <c r="J11" s="299"/>
      <c r="K11" s="299"/>
      <c r="L11" s="10">
        <f>IF(I11=0,"","食")</f>
      </c>
      <c r="M11" s="298"/>
      <c r="N11" s="299"/>
      <c r="O11" s="299"/>
      <c r="P11" s="10">
        <f>IF(M11=0,"","食")</f>
      </c>
      <c r="Q11" s="298"/>
      <c r="R11" s="299"/>
      <c r="S11" s="299"/>
      <c r="T11" s="10">
        <f>IF(Q11=0,"","食")</f>
      </c>
      <c r="U11" s="298"/>
      <c r="V11" s="299"/>
      <c r="W11" s="299"/>
      <c r="X11" s="10">
        <f>IF(U11=0,"","食")</f>
      </c>
      <c r="Y11" s="298"/>
      <c r="Z11" s="299"/>
      <c r="AA11" s="299"/>
      <c r="AB11" s="10">
        <f>IF(Y11=0,"","食")</f>
      </c>
      <c r="AC11" s="430" t="s">
        <v>128</v>
      </c>
      <c r="AD11" s="431"/>
      <c r="AE11" s="431"/>
      <c r="AF11" s="431"/>
      <c r="AG11" s="432"/>
    </row>
    <row r="12" spans="1:33" s="3" customFormat="1" ht="24.75" customHeight="1">
      <c r="A12" s="418"/>
      <c r="B12" s="395"/>
      <c r="C12" s="444" t="s">
        <v>34</v>
      </c>
      <c r="D12" s="444"/>
      <c r="E12" s="298">
        <v>64</v>
      </c>
      <c r="F12" s="299"/>
      <c r="G12" s="299"/>
      <c r="H12" s="10" t="str">
        <f>IF(E12=0,"","食")</f>
        <v>食</v>
      </c>
      <c r="I12" s="298"/>
      <c r="J12" s="299"/>
      <c r="K12" s="299"/>
      <c r="L12" s="10">
        <f>IF(I12=0,"","食")</f>
      </c>
      <c r="M12" s="298"/>
      <c r="N12" s="299"/>
      <c r="O12" s="299"/>
      <c r="P12" s="10">
        <f>IF(M12=0,"","食")</f>
      </c>
      <c r="Q12" s="298"/>
      <c r="R12" s="299"/>
      <c r="S12" s="299"/>
      <c r="T12" s="10">
        <f>IF(Q12=0,"","食")</f>
      </c>
      <c r="U12" s="298"/>
      <c r="V12" s="299"/>
      <c r="W12" s="299"/>
      <c r="X12" s="10">
        <f>IF(U12=0,"","食")</f>
      </c>
      <c r="Y12" s="298"/>
      <c r="Z12" s="299"/>
      <c r="AA12" s="299"/>
      <c r="AB12" s="10">
        <f>IF(Y12=0,"","食")</f>
      </c>
      <c r="AC12" s="511" t="s">
        <v>225</v>
      </c>
      <c r="AD12" s="512"/>
      <c r="AE12" s="512"/>
      <c r="AF12" s="512"/>
      <c r="AG12" s="513"/>
    </row>
    <row r="13" spans="1:33" s="3" customFormat="1" ht="24.75" customHeight="1">
      <c r="A13" s="418"/>
      <c r="B13" s="395"/>
      <c r="C13" s="475" t="s">
        <v>183</v>
      </c>
      <c r="D13" s="472"/>
      <c r="E13" s="298"/>
      <c r="F13" s="299"/>
      <c r="G13" s="299"/>
      <c r="H13" s="10">
        <f>IF(E13=0,"","食")</f>
      </c>
      <c r="I13" s="298"/>
      <c r="J13" s="299"/>
      <c r="K13" s="299"/>
      <c r="L13" s="10">
        <f>IF(I13=0,"","食")</f>
      </c>
      <c r="M13" s="298"/>
      <c r="N13" s="299"/>
      <c r="O13" s="299"/>
      <c r="P13" s="10">
        <f>IF(M13=0,"","食")</f>
      </c>
      <c r="Q13" s="298"/>
      <c r="R13" s="299"/>
      <c r="S13" s="299"/>
      <c r="T13" s="10">
        <f>IF(Q13=0,"","食")</f>
      </c>
      <c r="U13" s="298"/>
      <c r="V13" s="299"/>
      <c r="W13" s="299"/>
      <c r="X13" s="10">
        <f>IF(U13=0,"","食")</f>
      </c>
      <c r="Y13" s="298"/>
      <c r="Z13" s="299"/>
      <c r="AA13" s="299"/>
      <c r="AB13" s="10">
        <f>IF(Y13=0,"","食")</f>
      </c>
      <c r="AC13" s="511"/>
      <c r="AD13" s="512"/>
      <c r="AE13" s="512"/>
      <c r="AF13" s="512"/>
      <c r="AG13" s="513"/>
    </row>
    <row r="14" spans="1:33" s="3" customFormat="1" ht="24.75" customHeight="1">
      <c r="A14" s="419"/>
      <c r="B14" s="397"/>
      <c r="C14" s="420" t="s">
        <v>150</v>
      </c>
      <c r="D14" s="421"/>
      <c r="E14" s="298"/>
      <c r="F14" s="299"/>
      <c r="G14" s="299"/>
      <c r="H14" s="20"/>
      <c r="I14" s="298"/>
      <c r="J14" s="299"/>
      <c r="K14" s="299"/>
      <c r="L14" s="20"/>
      <c r="M14" s="298"/>
      <c r="N14" s="299"/>
      <c r="O14" s="299"/>
      <c r="P14" s="20"/>
      <c r="Q14" s="72"/>
      <c r="R14" s="73"/>
      <c r="S14" s="73"/>
      <c r="T14" s="20"/>
      <c r="U14" s="298"/>
      <c r="V14" s="299"/>
      <c r="W14" s="299"/>
      <c r="X14" s="20"/>
      <c r="Y14" s="298"/>
      <c r="Z14" s="299"/>
      <c r="AA14" s="299"/>
      <c r="AB14" s="20"/>
      <c r="AC14" s="511"/>
      <c r="AD14" s="512"/>
      <c r="AE14" s="512"/>
      <c r="AF14" s="512"/>
      <c r="AG14" s="513"/>
    </row>
    <row r="15" spans="1:33" s="3" customFormat="1" ht="24.75" customHeight="1">
      <c r="A15" s="473" t="s">
        <v>7</v>
      </c>
      <c r="B15" s="474"/>
      <c r="C15" s="476" t="s">
        <v>11</v>
      </c>
      <c r="D15" s="477"/>
      <c r="E15" s="390"/>
      <c r="F15" s="391"/>
      <c r="G15" s="391"/>
      <c r="H15" s="18"/>
      <c r="I15" s="390"/>
      <c r="J15" s="391"/>
      <c r="K15" s="391"/>
      <c r="L15" s="18"/>
      <c r="M15" s="390" t="s">
        <v>86</v>
      </c>
      <c r="N15" s="391"/>
      <c r="O15" s="391"/>
      <c r="P15" s="18"/>
      <c r="Q15" s="390"/>
      <c r="R15" s="391"/>
      <c r="S15" s="391"/>
      <c r="T15" s="18"/>
      <c r="U15" s="390"/>
      <c r="V15" s="391"/>
      <c r="W15" s="391"/>
      <c r="X15" s="18"/>
      <c r="Y15" s="390"/>
      <c r="Z15" s="391"/>
      <c r="AA15" s="391"/>
      <c r="AB15" s="18"/>
      <c r="AC15" s="511"/>
      <c r="AD15" s="512"/>
      <c r="AE15" s="512"/>
      <c r="AF15" s="512"/>
      <c r="AG15" s="513"/>
    </row>
    <row r="16" spans="1:33" s="3" customFormat="1" ht="24.75" customHeight="1">
      <c r="A16" s="473"/>
      <c r="B16" s="474"/>
      <c r="C16" s="469" t="s">
        <v>32</v>
      </c>
      <c r="D16" s="469"/>
      <c r="E16" s="434"/>
      <c r="F16" s="435"/>
      <c r="G16" s="435"/>
      <c r="H16" s="19">
        <f>IF(E16=0,"","食")</f>
      </c>
      <c r="I16" s="434"/>
      <c r="J16" s="435"/>
      <c r="K16" s="435"/>
      <c r="L16" s="19">
        <f>IF(I16=0,"","食")</f>
      </c>
      <c r="M16" s="434">
        <v>64</v>
      </c>
      <c r="N16" s="435"/>
      <c r="O16" s="435"/>
      <c r="P16" s="19" t="str">
        <f>IF(M16=0,"","食")</f>
        <v>食</v>
      </c>
      <c r="Q16" s="434"/>
      <c r="R16" s="435"/>
      <c r="S16" s="435"/>
      <c r="T16" s="19">
        <f>IF(Q16=0,"","食")</f>
      </c>
      <c r="U16" s="434"/>
      <c r="V16" s="435"/>
      <c r="W16" s="435"/>
      <c r="X16" s="19">
        <f>IF(U16=0,"","食")</f>
      </c>
      <c r="Y16" s="434"/>
      <c r="Z16" s="435"/>
      <c r="AA16" s="435"/>
      <c r="AB16" s="19">
        <f>IF(Y16=0,"","食")</f>
      </c>
      <c r="AC16" s="511"/>
      <c r="AD16" s="512"/>
      <c r="AE16" s="512"/>
      <c r="AF16" s="512"/>
      <c r="AG16" s="513"/>
    </row>
    <row r="17" spans="1:33" s="3" customFormat="1" ht="24.75" customHeight="1">
      <c r="A17" s="473"/>
      <c r="B17" s="474"/>
      <c r="C17" s="470" t="s">
        <v>11</v>
      </c>
      <c r="D17" s="470"/>
      <c r="E17" s="390"/>
      <c r="F17" s="391"/>
      <c r="G17" s="391"/>
      <c r="H17" s="18"/>
      <c r="I17" s="390"/>
      <c r="J17" s="391"/>
      <c r="K17" s="391"/>
      <c r="L17" s="18"/>
      <c r="M17" s="390"/>
      <c r="N17" s="391"/>
      <c r="O17" s="391"/>
      <c r="P17" s="18"/>
      <c r="Q17" s="390"/>
      <c r="R17" s="391"/>
      <c r="S17" s="391"/>
      <c r="T17" s="18"/>
      <c r="U17" s="390"/>
      <c r="V17" s="391"/>
      <c r="W17" s="391"/>
      <c r="X17" s="18"/>
      <c r="Y17" s="390"/>
      <c r="Z17" s="391"/>
      <c r="AA17" s="391"/>
      <c r="AB17" s="18"/>
      <c r="AC17" s="511"/>
      <c r="AD17" s="512"/>
      <c r="AE17" s="512"/>
      <c r="AF17" s="512"/>
      <c r="AG17" s="513"/>
    </row>
    <row r="18" spans="1:33" s="3" customFormat="1" ht="24.75" customHeight="1">
      <c r="A18" s="473"/>
      <c r="B18" s="474"/>
      <c r="C18" s="469" t="s">
        <v>33</v>
      </c>
      <c r="D18" s="469"/>
      <c r="E18" s="434"/>
      <c r="F18" s="435"/>
      <c r="G18" s="435"/>
      <c r="H18" s="19">
        <f>IF(E18=0,"","食")</f>
      </c>
      <c r="I18" s="434"/>
      <c r="J18" s="435"/>
      <c r="K18" s="435"/>
      <c r="L18" s="19">
        <f>IF(I18=0,"","食")</f>
      </c>
      <c r="M18" s="434"/>
      <c r="N18" s="435"/>
      <c r="O18" s="435"/>
      <c r="P18" s="19">
        <f>IF(M18=0,"","食")</f>
      </c>
      <c r="Q18" s="434"/>
      <c r="R18" s="435"/>
      <c r="S18" s="435"/>
      <c r="T18" s="19">
        <f>IF(Q18=0,"","食")</f>
      </c>
      <c r="U18" s="434"/>
      <c r="V18" s="435"/>
      <c r="W18" s="435"/>
      <c r="X18" s="19">
        <f>IF(U18=0,"","食")</f>
      </c>
      <c r="Y18" s="434"/>
      <c r="Z18" s="435"/>
      <c r="AA18" s="435"/>
      <c r="AB18" s="19">
        <f>IF(Y18=0,"","食")</f>
      </c>
      <c r="AC18" s="511"/>
      <c r="AD18" s="512"/>
      <c r="AE18" s="512"/>
      <c r="AF18" s="512"/>
      <c r="AG18" s="513"/>
    </row>
    <row r="19" spans="1:33" s="3" customFormat="1" ht="24.75" customHeight="1">
      <c r="A19" s="473"/>
      <c r="B19" s="474"/>
      <c r="C19" s="470" t="s">
        <v>11</v>
      </c>
      <c r="D19" s="470"/>
      <c r="E19" s="390"/>
      <c r="F19" s="391"/>
      <c r="G19" s="391"/>
      <c r="H19" s="18"/>
      <c r="I19" s="390" t="s">
        <v>226</v>
      </c>
      <c r="J19" s="391"/>
      <c r="K19" s="391"/>
      <c r="L19" s="18"/>
      <c r="M19" s="390"/>
      <c r="N19" s="391"/>
      <c r="O19" s="391"/>
      <c r="P19" s="18"/>
      <c r="Q19" s="390"/>
      <c r="R19" s="391"/>
      <c r="S19" s="391"/>
      <c r="T19" s="18"/>
      <c r="U19" s="390"/>
      <c r="V19" s="391"/>
      <c r="W19" s="391"/>
      <c r="X19" s="18"/>
      <c r="Y19" s="390"/>
      <c r="Z19" s="391"/>
      <c r="AA19" s="391"/>
      <c r="AB19" s="18"/>
      <c r="AC19" s="511"/>
      <c r="AD19" s="512"/>
      <c r="AE19" s="512"/>
      <c r="AF19" s="512"/>
      <c r="AG19" s="513"/>
    </row>
    <row r="20" spans="1:33" s="3" customFormat="1" ht="24.75" customHeight="1">
      <c r="A20" s="473"/>
      <c r="B20" s="474"/>
      <c r="C20" s="469" t="s">
        <v>34</v>
      </c>
      <c r="D20" s="469"/>
      <c r="E20" s="434"/>
      <c r="F20" s="435"/>
      <c r="G20" s="435"/>
      <c r="H20" s="19">
        <f>IF(E20=0,"","食")</f>
      </c>
      <c r="I20" s="434">
        <v>64</v>
      </c>
      <c r="J20" s="435"/>
      <c r="K20" s="435"/>
      <c r="L20" s="19" t="str">
        <f>IF(I20=0,"","食")</f>
        <v>食</v>
      </c>
      <c r="M20" s="434"/>
      <c r="N20" s="435"/>
      <c r="O20" s="435"/>
      <c r="P20" s="19">
        <f>IF(M20=0,"","食")</f>
      </c>
      <c r="Q20" s="434"/>
      <c r="R20" s="435"/>
      <c r="S20" s="435"/>
      <c r="T20" s="19">
        <f>IF(Q20=0,"","食")</f>
      </c>
      <c r="U20" s="434"/>
      <c r="V20" s="435"/>
      <c r="W20" s="435"/>
      <c r="X20" s="19">
        <f>IF(U20=0,"","食")</f>
      </c>
      <c r="Y20" s="434"/>
      <c r="Z20" s="435"/>
      <c r="AA20" s="435"/>
      <c r="AB20" s="19">
        <f>IF(Y20=0,"","食")</f>
      </c>
      <c r="AC20" s="514"/>
      <c r="AD20" s="515"/>
      <c r="AE20" s="515"/>
      <c r="AF20" s="515"/>
      <c r="AG20" s="516"/>
    </row>
    <row r="21" spans="1:33" s="3" customFormat="1" ht="21" customHeight="1">
      <c r="A21" s="438" t="s">
        <v>143</v>
      </c>
      <c r="B21" s="439"/>
      <c r="C21" s="439"/>
      <c r="D21" s="439"/>
      <c r="E21" s="439"/>
      <c r="F21" s="439"/>
      <c r="G21" s="440"/>
      <c r="H21" s="422" t="s">
        <v>38</v>
      </c>
      <c r="I21" s="423"/>
      <c r="J21" s="423"/>
      <c r="K21" s="54" t="s">
        <v>144</v>
      </c>
      <c r="L21" s="54"/>
      <c r="M21" s="54"/>
      <c r="N21" s="54"/>
      <c r="O21" s="54"/>
      <c r="P21" s="54"/>
      <c r="Q21" s="54"/>
      <c r="R21" s="423" t="s">
        <v>31</v>
      </c>
      <c r="S21" s="423"/>
      <c r="T21" s="423"/>
      <c r="U21" s="54" t="s">
        <v>148</v>
      </c>
      <c r="V21" s="423" t="s">
        <v>35</v>
      </c>
      <c r="W21" s="423"/>
      <c r="X21" s="423"/>
      <c r="Y21" s="423"/>
      <c r="Z21" s="54"/>
      <c r="AA21" s="54" t="s">
        <v>36</v>
      </c>
      <c r="AB21" s="423" t="s">
        <v>147</v>
      </c>
      <c r="AC21" s="423"/>
      <c r="AD21" s="54"/>
      <c r="AE21" s="54" t="s">
        <v>41</v>
      </c>
      <c r="AF21" s="436" t="s">
        <v>145</v>
      </c>
      <c r="AG21" s="437"/>
    </row>
    <row r="22" spans="1:33" s="3" customFormat="1" ht="21" customHeight="1">
      <c r="A22" s="404" t="s">
        <v>149</v>
      </c>
      <c r="B22" s="405"/>
      <c r="C22" s="405"/>
      <c r="D22" s="405"/>
      <c r="E22" s="405"/>
      <c r="F22" s="405"/>
      <c r="G22" s="406"/>
      <c r="H22" s="9"/>
      <c r="I22" s="10"/>
      <c r="J22" s="10" t="s">
        <v>37</v>
      </c>
      <c r="K22" s="416" t="s">
        <v>227</v>
      </c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10"/>
      <c r="AG22" s="17"/>
    </row>
    <row r="23" spans="1:33" s="3" customFormat="1" ht="24" customHeight="1">
      <c r="A23" s="473" t="s">
        <v>42</v>
      </c>
      <c r="B23" s="474"/>
      <c r="C23" s="392" t="s">
        <v>13</v>
      </c>
      <c r="D23" s="393"/>
      <c r="E23" s="444" t="s">
        <v>32</v>
      </c>
      <c r="F23" s="444"/>
      <c r="G23" s="444"/>
      <c r="H23" s="479">
        <f>IF(AD4="○","460",360)</f>
        <v>360</v>
      </c>
      <c r="I23" s="405"/>
      <c r="J23" s="10" t="s">
        <v>14</v>
      </c>
      <c r="K23" s="10" t="s">
        <v>15</v>
      </c>
      <c r="L23" s="471">
        <v>64</v>
      </c>
      <c r="M23" s="471"/>
      <c r="N23" s="471"/>
      <c r="O23" s="10" t="s">
        <v>16</v>
      </c>
      <c r="P23" s="10" t="s">
        <v>17</v>
      </c>
      <c r="Q23" s="471">
        <f aca="true" t="shared" si="0" ref="Q23:Q31">H23*L23</f>
        <v>23040</v>
      </c>
      <c r="R23" s="471"/>
      <c r="S23" s="471"/>
      <c r="T23" s="17" t="s">
        <v>14</v>
      </c>
      <c r="U23" s="404" t="s">
        <v>28</v>
      </c>
      <c r="V23" s="405"/>
      <c r="W23" s="405"/>
      <c r="X23" s="406"/>
      <c r="Y23" s="404" t="s">
        <v>29</v>
      </c>
      <c r="Z23" s="405"/>
      <c r="AA23" s="405"/>
      <c r="AB23" s="406"/>
      <c r="AC23" s="404" t="s">
        <v>30</v>
      </c>
      <c r="AD23" s="405"/>
      <c r="AE23" s="405"/>
      <c r="AF23" s="405"/>
      <c r="AG23" s="495"/>
    </row>
    <row r="24" spans="1:33" s="3" customFormat="1" ht="24" customHeight="1">
      <c r="A24" s="473"/>
      <c r="B24" s="474"/>
      <c r="C24" s="394"/>
      <c r="D24" s="395"/>
      <c r="E24" s="444" t="s">
        <v>33</v>
      </c>
      <c r="F24" s="444"/>
      <c r="G24" s="444"/>
      <c r="H24" s="405">
        <v>520</v>
      </c>
      <c r="I24" s="405"/>
      <c r="J24" s="10" t="s">
        <v>14</v>
      </c>
      <c r="K24" s="10" t="s">
        <v>15</v>
      </c>
      <c r="L24" s="471">
        <v>128</v>
      </c>
      <c r="M24" s="471"/>
      <c r="N24" s="471"/>
      <c r="O24" s="10" t="s">
        <v>16</v>
      </c>
      <c r="P24" s="10" t="s">
        <v>17</v>
      </c>
      <c r="Q24" s="471">
        <f t="shared" si="0"/>
        <v>66560</v>
      </c>
      <c r="R24" s="471"/>
      <c r="S24" s="471"/>
      <c r="T24" s="17" t="s">
        <v>14</v>
      </c>
      <c r="U24" s="410">
        <f>Q23+Q24+Q25+Q26+Q27+Q28</f>
        <v>157440</v>
      </c>
      <c r="V24" s="411"/>
      <c r="W24" s="411"/>
      <c r="X24" s="407" t="s">
        <v>14</v>
      </c>
      <c r="Y24" s="445">
        <f>U24+U30</f>
        <v>213760</v>
      </c>
      <c r="Z24" s="446"/>
      <c r="AA24" s="446"/>
      <c r="AB24" s="407" t="s">
        <v>14</v>
      </c>
      <c r="AC24" s="485"/>
      <c r="AD24" s="486"/>
      <c r="AE24" s="486"/>
      <c r="AF24" s="486"/>
      <c r="AG24" s="487"/>
    </row>
    <row r="25" spans="1:33" s="3" customFormat="1" ht="24" customHeight="1">
      <c r="A25" s="473"/>
      <c r="B25" s="474"/>
      <c r="C25" s="394"/>
      <c r="D25" s="395"/>
      <c r="E25" s="404" t="s">
        <v>92</v>
      </c>
      <c r="F25" s="405"/>
      <c r="G25" s="406"/>
      <c r="H25" s="405">
        <v>450</v>
      </c>
      <c r="I25" s="405"/>
      <c r="J25" s="10" t="s">
        <v>14</v>
      </c>
      <c r="K25" s="10" t="s">
        <v>15</v>
      </c>
      <c r="L25" s="471">
        <v>64</v>
      </c>
      <c r="M25" s="471"/>
      <c r="N25" s="471"/>
      <c r="O25" s="10" t="s">
        <v>16</v>
      </c>
      <c r="P25" s="10" t="s">
        <v>17</v>
      </c>
      <c r="Q25" s="471">
        <f t="shared" si="0"/>
        <v>28800</v>
      </c>
      <c r="R25" s="471"/>
      <c r="S25" s="471"/>
      <c r="T25" s="17" t="s">
        <v>14</v>
      </c>
      <c r="U25" s="412"/>
      <c r="V25" s="413"/>
      <c r="W25" s="413"/>
      <c r="X25" s="408"/>
      <c r="Y25" s="447"/>
      <c r="Z25" s="448"/>
      <c r="AA25" s="448"/>
      <c r="AB25" s="408"/>
      <c r="AC25" s="488"/>
      <c r="AD25" s="489"/>
      <c r="AE25" s="489"/>
      <c r="AF25" s="489"/>
      <c r="AG25" s="490"/>
    </row>
    <row r="26" spans="1:33" s="3" customFormat="1" ht="24" customHeight="1">
      <c r="A26" s="473"/>
      <c r="B26" s="474"/>
      <c r="C26" s="394"/>
      <c r="D26" s="395"/>
      <c r="E26" s="444" t="s">
        <v>34</v>
      </c>
      <c r="F26" s="444"/>
      <c r="G26" s="444"/>
      <c r="H26" s="405">
        <f>IF(AD4="○","710",610)</f>
        <v>610</v>
      </c>
      <c r="I26" s="405"/>
      <c r="J26" s="10" t="s">
        <v>14</v>
      </c>
      <c r="K26" s="10" t="s">
        <v>15</v>
      </c>
      <c r="L26" s="471">
        <v>64</v>
      </c>
      <c r="M26" s="471"/>
      <c r="N26" s="471"/>
      <c r="O26" s="10" t="s">
        <v>16</v>
      </c>
      <c r="P26" s="10" t="s">
        <v>17</v>
      </c>
      <c r="Q26" s="471">
        <f t="shared" si="0"/>
        <v>39040</v>
      </c>
      <c r="R26" s="471"/>
      <c r="S26" s="471"/>
      <c r="T26" s="17" t="s">
        <v>14</v>
      </c>
      <c r="U26" s="412"/>
      <c r="V26" s="413"/>
      <c r="W26" s="413"/>
      <c r="X26" s="408"/>
      <c r="Y26" s="447"/>
      <c r="Z26" s="448"/>
      <c r="AA26" s="448"/>
      <c r="AB26" s="408"/>
      <c r="AC26" s="488"/>
      <c r="AD26" s="489"/>
      <c r="AE26" s="489"/>
      <c r="AF26" s="489"/>
      <c r="AG26" s="490"/>
    </row>
    <row r="27" spans="1:33" s="3" customFormat="1" ht="24" customHeight="1">
      <c r="A27" s="473"/>
      <c r="B27" s="474"/>
      <c r="C27" s="394"/>
      <c r="D27" s="395"/>
      <c r="E27" s="478" t="s">
        <v>182</v>
      </c>
      <c r="F27" s="444"/>
      <c r="G27" s="444"/>
      <c r="H27" s="405">
        <v>500</v>
      </c>
      <c r="I27" s="405"/>
      <c r="J27" s="10" t="s">
        <v>14</v>
      </c>
      <c r="K27" s="10" t="s">
        <v>15</v>
      </c>
      <c r="L27" s="471"/>
      <c r="M27" s="471"/>
      <c r="N27" s="471"/>
      <c r="O27" s="10" t="s">
        <v>16</v>
      </c>
      <c r="P27" s="10" t="s">
        <v>17</v>
      </c>
      <c r="Q27" s="471">
        <f t="shared" si="0"/>
        <v>0</v>
      </c>
      <c r="R27" s="471"/>
      <c r="S27" s="471"/>
      <c r="T27" s="17" t="s">
        <v>14</v>
      </c>
      <c r="U27" s="412"/>
      <c r="V27" s="413"/>
      <c r="W27" s="413"/>
      <c r="X27" s="408"/>
      <c r="Y27" s="447"/>
      <c r="Z27" s="448"/>
      <c r="AA27" s="448"/>
      <c r="AB27" s="408"/>
      <c r="AC27" s="488"/>
      <c r="AD27" s="489"/>
      <c r="AE27" s="489"/>
      <c r="AF27" s="489"/>
      <c r="AG27" s="490"/>
    </row>
    <row r="28" spans="1:33" s="3" customFormat="1" ht="24" customHeight="1">
      <c r="A28" s="473"/>
      <c r="B28" s="474"/>
      <c r="C28" s="396"/>
      <c r="D28" s="397"/>
      <c r="E28" s="398" t="s">
        <v>150</v>
      </c>
      <c r="F28" s="399"/>
      <c r="G28" s="400"/>
      <c r="H28" s="404">
        <v>1000</v>
      </c>
      <c r="I28" s="405"/>
      <c r="J28" s="10" t="s">
        <v>177</v>
      </c>
      <c r="K28" s="10" t="s">
        <v>178</v>
      </c>
      <c r="L28" s="403"/>
      <c r="M28" s="403"/>
      <c r="N28" s="403"/>
      <c r="O28" s="10" t="s">
        <v>179</v>
      </c>
      <c r="P28" s="10" t="s">
        <v>180</v>
      </c>
      <c r="Q28" s="403">
        <f t="shared" si="0"/>
        <v>0</v>
      </c>
      <c r="R28" s="403"/>
      <c r="S28" s="403"/>
      <c r="T28" s="17" t="s">
        <v>177</v>
      </c>
      <c r="U28" s="414"/>
      <c r="V28" s="415"/>
      <c r="W28" s="415"/>
      <c r="X28" s="409"/>
      <c r="Y28" s="447"/>
      <c r="Z28" s="448"/>
      <c r="AA28" s="448"/>
      <c r="AB28" s="408"/>
      <c r="AC28" s="488"/>
      <c r="AD28" s="489"/>
      <c r="AE28" s="489"/>
      <c r="AF28" s="489"/>
      <c r="AG28" s="490"/>
    </row>
    <row r="29" spans="1:33" s="3" customFormat="1" ht="24" customHeight="1">
      <c r="A29" s="473"/>
      <c r="B29" s="474"/>
      <c r="C29" s="474" t="s">
        <v>9</v>
      </c>
      <c r="D29" s="474"/>
      <c r="E29" s="444" t="s">
        <v>32</v>
      </c>
      <c r="F29" s="444"/>
      <c r="G29" s="444"/>
      <c r="H29" s="405">
        <v>360</v>
      </c>
      <c r="I29" s="405"/>
      <c r="J29" s="10" t="s">
        <v>14</v>
      </c>
      <c r="K29" s="10" t="s">
        <v>15</v>
      </c>
      <c r="L29" s="471">
        <v>64</v>
      </c>
      <c r="M29" s="471"/>
      <c r="N29" s="471"/>
      <c r="O29" s="10" t="s">
        <v>16</v>
      </c>
      <c r="P29" s="10" t="s">
        <v>17</v>
      </c>
      <c r="Q29" s="471">
        <f t="shared" si="0"/>
        <v>23040</v>
      </c>
      <c r="R29" s="471"/>
      <c r="S29" s="471"/>
      <c r="T29" s="17" t="s">
        <v>14</v>
      </c>
      <c r="U29" s="404" t="s">
        <v>28</v>
      </c>
      <c r="V29" s="405"/>
      <c r="W29" s="405"/>
      <c r="X29" s="406"/>
      <c r="Y29" s="447"/>
      <c r="Z29" s="448"/>
      <c r="AA29" s="448"/>
      <c r="AB29" s="408"/>
      <c r="AC29" s="488"/>
      <c r="AD29" s="489"/>
      <c r="AE29" s="489"/>
      <c r="AF29" s="489"/>
      <c r="AG29" s="490"/>
    </row>
    <row r="30" spans="1:33" s="3" customFormat="1" ht="24" customHeight="1">
      <c r="A30" s="473"/>
      <c r="B30" s="474"/>
      <c r="C30" s="474"/>
      <c r="D30" s="474"/>
      <c r="E30" s="444" t="s">
        <v>8</v>
      </c>
      <c r="F30" s="444"/>
      <c r="G30" s="444"/>
      <c r="H30" s="405">
        <v>520</v>
      </c>
      <c r="I30" s="405"/>
      <c r="J30" s="10" t="s">
        <v>14</v>
      </c>
      <c r="K30" s="10" t="s">
        <v>15</v>
      </c>
      <c r="L30" s="471">
        <v>64</v>
      </c>
      <c r="M30" s="471"/>
      <c r="N30" s="471"/>
      <c r="O30" s="10" t="s">
        <v>16</v>
      </c>
      <c r="P30" s="10" t="s">
        <v>17</v>
      </c>
      <c r="Q30" s="471">
        <f t="shared" si="0"/>
        <v>33280</v>
      </c>
      <c r="R30" s="471"/>
      <c r="S30" s="471"/>
      <c r="T30" s="17" t="s">
        <v>14</v>
      </c>
      <c r="U30" s="445">
        <f>Q29+Q30+Q31</f>
        <v>56320</v>
      </c>
      <c r="V30" s="446"/>
      <c r="W30" s="446"/>
      <c r="X30" s="407" t="s">
        <v>14</v>
      </c>
      <c r="Y30" s="447"/>
      <c r="Z30" s="448"/>
      <c r="AA30" s="448"/>
      <c r="AB30" s="408"/>
      <c r="AC30" s="488"/>
      <c r="AD30" s="489"/>
      <c r="AE30" s="489"/>
      <c r="AF30" s="489"/>
      <c r="AG30" s="490"/>
    </row>
    <row r="31" spans="1:33" s="3" customFormat="1" ht="24" customHeight="1">
      <c r="A31" s="473"/>
      <c r="B31" s="474"/>
      <c r="C31" s="474"/>
      <c r="D31" s="474"/>
      <c r="E31" s="472" t="s">
        <v>228</v>
      </c>
      <c r="F31" s="472"/>
      <c r="G31" s="472"/>
      <c r="H31" s="299"/>
      <c r="I31" s="299"/>
      <c r="J31" s="10" t="s">
        <v>14</v>
      </c>
      <c r="K31" s="10" t="s">
        <v>15</v>
      </c>
      <c r="L31" s="494"/>
      <c r="M31" s="494"/>
      <c r="N31" s="494"/>
      <c r="O31" s="10" t="s">
        <v>16</v>
      </c>
      <c r="P31" s="10" t="s">
        <v>17</v>
      </c>
      <c r="Q31" s="471">
        <f t="shared" si="0"/>
        <v>0</v>
      </c>
      <c r="R31" s="471"/>
      <c r="S31" s="471"/>
      <c r="T31" s="17" t="s">
        <v>14</v>
      </c>
      <c r="U31" s="449"/>
      <c r="V31" s="450"/>
      <c r="W31" s="450"/>
      <c r="X31" s="409"/>
      <c r="Y31" s="449"/>
      <c r="Z31" s="450"/>
      <c r="AA31" s="450"/>
      <c r="AB31" s="409"/>
      <c r="AC31" s="491"/>
      <c r="AD31" s="492"/>
      <c r="AE31" s="492"/>
      <c r="AF31" s="492"/>
      <c r="AG31" s="493"/>
    </row>
    <row r="32" spans="1:33" s="3" customFormat="1" ht="22.5" customHeight="1">
      <c r="A32" s="454" t="s">
        <v>93</v>
      </c>
      <c r="B32" s="455"/>
      <c r="C32" s="455"/>
      <c r="D32" s="455"/>
      <c r="E32" s="460" t="s">
        <v>142</v>
      </c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2"/>
    </row>
    <row r="33" spans="1:33" s="3" customFormat="1" ht="32.25" customHeight="1">
      <c r="A33" s="456"/>
      <c r="B33" s="457"/>
      <c r="C33" s="457"/>
      <c r="D33" s="457"/>
      <c r="E33" s="463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5"/>
    </row>
    <row r="34" spans="1:33" s="3" customFormat="1" ht="36" customHeight="1">
      <c r="A34" s="456"/>
      <c r="B34" s="457"/>
      <c r="C34" s="457"/>
      <c r="D34" s="457"/>
      <c r="E34" s="463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5"/>
    </row>
    <row r="35" spans="1:33" s="3" customFormat="1" ht="36" customHeight="1">
      <c r="A35" s="456"/>
      <c r="B35" s="457"/>
      <c r="C35" s="457"/>
      <c r="D35" s="457"/>
      <c r="E35" s="463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5"/>
    </row>
    <row r="36" spans="1:33" s="3" customFormat="1" ht="18.75" customHeight="1">
      <c r="A36" s="458"/>
      <c r="B36" s="459"/>
      <c r="C36" s="459"/>
      <c r="D36" s="459"/>
      <c r="E36" s="466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8"/>
    </row>
  </sheetData>
  <sheetProtection/>
  <mergeCells count="162">
    <mergeCell ref="A32:D36"/>
    <mergeCell ref="E32:AG36"/>
    <mergeCell ref="U30:W31"/>
    <mergeCell ref="X30:X31"/>
    <mergeCell ref="E31:G31"/>
    <mergeCell ref="H31:I31"/>
    <mergeCell ref="L31:N31"/>
    <mergeCell ref="Q31:S31"/>
    <mergeCell ref="C29:D31"/>
    <mergeCell ref="E29:G29"/>
    <mergeCell ref="H29:I29"/>
    <mergeCell ref="L29:N29"/>
    <mergeCell ref="Q29:S29"/>
    <mergeCell ref="U29:X29"/>
    <mergeCell ref="E30:G30"/>
    <mergeCell ref="H30:I30"/>
    <mergeCell ref="L30:N30"/>
    <mergeCell ref="Q30:S30"/>
    <mergeCell ref="E27:G27"/>
    <mergeCell ref="H27:I27"/>
    <mergeCell ref="L27:N27"/>
    <mergeCell ref="Q27:S27"/>
    <mergeCell ref="E28:G28"/>
    <mergeCell ref="H28:I28"/>
    <mergeCell ref="L28:N28"/>
    <mergeCell ref="Q28:S28"/>
    <mergeCell ref="E25:G25"/>
    <mergeCell ref="H25:I25"/>
    <mergeCell ref="L25:N25"/>
    <mergeCell ref="Q25:S25"/>
    <mergeCell ref="E26:G26"/>
    <mergeCell ref="H26:I26"/>
    <mergeCell ref="L26:N26"/>
    <mergeCell ref="Q26:S26"/>
    <mergeCell ref="AC23:AG23"/>
    <mergeCell ref="E24:G24"/>
    <mergeCell ref="H24:I24"/>
    <mergeCell ref="L24:N24"/>
    <mergeCell ref="Q24:S24"/>
    <mergeCell ref="U24:W28"/>
    <mergeCell ref="X24:X28"/>
    <mergeCell ref="Y24:AA31"/>
    <mergeCell ref="AB24:AB31"/>
    <mergeCell ref="AC24:AG31"/>
    <mergeCell ref="A22:G22"/>
    <mergeCell ref="K22:AE22"/>
    <mergeCell ref="A23:B31"/>
    <mergeCell ref="C23:D28"/>
    <mergeCell ref="E23:G23"/>
    <mergeCell ref="H23:I23"/>
    <mergeCell ref="L23:N23"/>
    <mergeCell ref="Q23:S23"/>
    <mergeCell ref="U23:X23"/>
    <mergeCell ref="Y23:AB23"/>
    <mergeCell ref="A21:G21"/>
    <mergeCell ref="H21:J21"/>
    <mergeCell ref="R21:T21"/>
    <mergeCell ref="V21:Y21"/>
    <mergeCell ref="AB21:AC21"/>
    <mergeCell ref="AF21:AG21"/>
    <mergeCell ref="Y19:AA19"/>
    <mergeCell ref="C20:D20"/>
    <mergeCell ref="E20:G20"/>
    <mergeCell ref="I20:K20"/>
    <mergeCell ref="M20:O20"/>
    <mergeCell ref="Q20:S20"/>
    <mergeCell ref="U20:W20"/>
    <mergeCell ref="Y20:AA20"/>
    <mergeCell ref="C19:D19"/>
    <mergeCell ref="E19:G19"/>
    <mergeCell ref="I19:K19"/>
    <mergeCell ref="M19:O19"/>
    <mergeCell ref="Q19:S19"/>
    <mergeCell ref="U19:W19"/>
    <mergeCell ref="Q17:S17"/>
    <mergeCell ref="U17:W17"/>
    <mergeCell ref="Y17:AA17"/>
    <mergeCell ref="C18:D18"/>
    <mergeCell ref="E18:G18"/>
    <mergeCell ref="I18:K18"/>
    <mergeCell ref="M18:O18"/>
    <mergeCell ref="Q18:S18"/>
    <mergeCell ref="U18:W18"/>
    <mergeCell ref="Y18:AA18"/>
    <mergeCell ref="U15:W15"/>
    <mergeCell ref="Y15:AA15"/>
    <mergeCell ref="C16:D16"/>
    <mergeCell ref="E16:G16"/>
    <mergeCell ref="I16:K16"/>
    <mergeCell ref="M16:O16"/>
    <mergeCell ref="Q16:S16"/>
    <mergeCell ref="U16:W16"/>
    <mergeCell ref="Y16:AA16"/>
    <mergeCell ref="A15:B20"/>
    <mergeCell ref="C15:D15"/>
    <mergeCell ref="E15:G15"/>
    <mergeCell ref="I15:K15"/>
    <mergeCell ref="M15:O15"/>
    <mergeCell ref="Q15:S15"/>
    <mergeCell ref="C17:D17"/>
    <mergeCell ref="E17:G17"/>
    <mergeCell ref="I17:K17"/>
    <mergeCell ref="M17:O17"/>
    <mergeCell ref="C14:D14"/>
    <mergeCell ref="E14:G14"/>
    <mergeCell ref="I14:K14"/>
    <mergeCell ref="M14:O14"/>
    <mergeCell ref="U14:W14"/>
    <mergeCell ref="Y14:AA14"/>
    <mergeCell ref="E13:G13"/>
    <mergeCell ref="I13:K13"/>
    <mergeCell ref="M13:O13"/>
    <mergeCell ref="Q13:S13"/>
    <mergeCell ref="U13:W13"/>
    <mergeCell ref="Y13:AA13"/>
    <mergeCell ref="AC11:AG11"/>
    <mergeCell ref="C12:D12"/>
    <mergeCell ref="E12:G12"/>
    <mergeCell ref="I12:K12"/>
    <mergeCell ref="M12:O12"/>
    <mergeCell ref="Q12:S12"/>
    <mergeCell ref="U12:W12"/>
    <mergeCell ref="Y12:AA12"/>
    <mergeCell ref="AC12:AG20"/>
    <mergeCell ref="C13:D13"/>
    <mergeCell ref="Y10:AA10"/>
    <mergeCell ref="C11:D11"/>
    <mergeCell ref="E11:G11"/>
    <mergeCell ref="I11:K11"/>
    <mergeCell ref="M11:O11"/>
    <mergeCell ref="Q11:S11"/>
    <mergeCell ref="U11:W11"/>
    <mergeCell ref="Y11:AA11"/>
    <mergeCell ref="Q9:S9"/>
    <mergeCell ref="U9:W9"/>
    <mergeCell ref="Y9:AA9"/>
    <mergeCell ref="AC9:AG9"/>
    <mergeCell ref="C10:D10"/>
    <mergeCell ref="E10:G10"/>
    <mergeCell ref="I10:K10"/>
    <mergeCell ref="M10:O10"/>
    <mergeCell ref="Q10:S10"/>
    <mergeCell ref="U10:W10"/>
    <mergeCell ref="A7:E7"/>
    <mergeCell ref="G7:H7"/>
    <mergeCell ref="P7:Q7"/>
    <mergeCell ref="A8:D8"/>
    <mergeCell ref="AC8:AG8"/>
    <mergeCell ref="A9:B14"/>
    <mergeCell ref="C9:D9"/>
    <mergeCell ref="E9:G9"/>
    <mergeCell ref="I9:K9"/>
    <mergeCell ref="M9:O9"/>
    <mergeCell ref="F1:AB1"/>
    <mergeCell ref="A4:E4"/>
    <mergeCell ref="F4:AG4"/>
    <mergeCell ref="A5:E5"/>
    <mergeCell ref="F5:AG5"/>
    <mergeCell ref="A6:E6"/>
    <mergeCell ref="G6:J6"/>
    <mergeCell ref="L6:N6"/>
    <mergeCell ref="P6:S6"/>
  </mergeCells>
  <conditionalFormatting sqref="F5:AG5">
    <cfRule type="expression" priority="1" dxfId="1" stopIfTrue="1">
      <formula>$F$5=""</formula>
    </cfRule>
  </conditionalFormatting>
  <conditionalFormatting sqref="G6:J6">
    <cfRule type="expression" priority="2" dxfId="1" stopIfTrue="1">
      <formula>$G$6=""</formula>
    </cfRule>
  </conditionalFormatting>
  <conditionalFormatting sqref="T7 V7 AC7 I7:I8 K7:K8 M7:M8 O8 Q8 S8 U8 W8 Y7:Y8 AA8 E9:G9 I9:K9 Q10:Q11 M9:O9 Y15:AA20 Q9:S9 U9:W9 Y9:AA9 I15:K20 M15:O20 U15:W20 Q12:S20 U10:U14 M10:M14 Y10:Y14 E10:E14 I10:I14">
    <cfRule type="expression" priority="3" dxfId="1" stopIfTrue="1">
      <formula>E7=""</formula>
    </cfRule>
  </conditionalFormatting>
  <conditionalFormatting sqref="L6:N6">
    <cfRule type="expression" priority="4" dxfId="1" stopIfTrue="1">
      <formula>$L$6=""</formula>
    </cfRule>
  </conditionalFormatting>
  <conditionalFormatting sqref="P6:S6">
    <cfRule type="expression" priority="5" dxfId="1" stopIfTrue="1">
      <formula>$P$6=""</formula>
    </cfRule>
  </conditionalFormatting>
  <conditionalFormatting sqref="E15:G15">
    <cfRule type="expression" priority="6" dxfId="1" stopIfTrue="1">
      <formula>$E$15=""</formula>
    </cfRule>
  </conditionalFormatting>
  <conditionalFormatting sqref="E16:G16">
    <cfRule type="expression" priority="7" dxfId="1" stopIfTrue="1">
      <formula>$E$16=""</formula>
    </cfRule>
  </conditionalFormatting>
  <conditionalFormatting sqref="E17:G17">
    <cfRule type="expression" priority="8" dxfId="1" stopIfTrue="1">
      <formula>$E$17=""</formula>
    </cfRule>
  </conditionalFormatting>
  <conditionalFormatting sqref="E18:G18">
    <cfRule type="expression" priority="9" dxfId="1" stopIfTrue="1">
      <formula>$E$18=""</formula>
    </cfRule>
  </conditionalFormatting>
  <conditionalFormatting sqref="E19:G19">
    <cfRule type="expression" priority="10" dxfId="1" stopIfTrue="1">
      <formula>$E$19=""</formula>
    </cfRule>
  </conditionalFormatting>
  <conditionalFormatting sqref="E20:G20">
    <cfRule type="expression" priority="11" dxfId="1" stopIfTrue="1">
      <formula>$E$20=""</formula>
    </cfRule>
  </conditionalFormatting>
  <conditionalFormatting sqref="H31:I31">
    <cfRule type="expression" priority="12" dxfId="1" stopIfTrue="1">
      <formula>$H$31=""</formula>
    </cfRule>
  </conditionalFormatting>
  <conditionalFormatting sqref="AC24:AG31">
    <cfRule type="expression" priority="13" dxfId="1" stopIfTrue="1">
      <formula>$AC$24=""</formula>
    </cfRule>
  </conditionalFormatting>
  <conditionalFormatting sqref="AE10:AG10 AC9:AC10 AC12">
    <cfRule type="expression" priority="14" dxfId="1" stopIfTrue="1">
      <formula>$AC$9=""</formula>
    </cfRule>
  </conditionalFormatting>
  <conditionalFormatting sqref="F4">
    <cfRule type="expression" priority="15" dxfId="1" stopIfTrue="1">
      <formula>$F$4=""</formula>
    </cfRule>
  </conditionalFormatting>
  <conditionalFormatting sqref="AD10">
    <cfRule type="expression" priority="16" dxfId="1" stopIfTrue="1">
      <formula>$AD$10=""</formula>
    </cfRule>
  </conditionalFormatting>
  <conditionalFormatting sqref="AC11:AG11">
    <cfRule type="expression" priority="17" dxfId="98" stopIfTrue="1">
      <formula>$AD$10="有"</formula>
    </cfRule>
  </conditionalFormatting>
  <dataValidations count="3">
    <dataValidation type="list" allowBlank="1" showInputMessage="1" showErrorMessage="1" sqref="U15:W15 I15:K15 E15 M15:O15 Q15:S15 Y15:AA15">
      <formula1>$X$2:$Z$2</formula1>
    </dataValidation>
    <dataValidation type="list" allowBlank="1" showInputMessage="1" showErrorMessage="1" sqref="U17:W17 I17:K17 Q17:S17 M17:O17 Q19:S19 U19:W19 E17 I19:K19 E19 M19:O19 Y17:AA17 Y19:AA19">
      <formula1>$AA$2:$AD$2</formula1>
    </dataValidation>
    <dataValidation type="list" allowBlank="1" showInputMessage="1" showErrorMessage="1" sqref="AD10">
      <formula1>$AF$2:$AG$2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J23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4.375" style="0" customWidth="1"/>
    <col min="10" max="10" width="9.875" style="0" customWidth="1"/>
  </cols>
  <sheetData>
    <row r="1" spans="3:9" ht="15.75">
      <c r="C1" s="521" t="s">
        <v>171</v>
      </c>
      <c r="D1" s="521"/>
      <c r="E1" s="521"/>
      <c r="F1" s="521"/>
      <c r="G1" s="521"/>
      <c r="H1" s="521"/>
      <c r="I1" s="521"/>
    </row>
    <row r="3" spans="2:10" ht="14.25">
      <c r="B3" s="590" t="s">
        <v>327</v>
      </c>
      <c r="C3" s="589"/>
      <c r="D3" s="589"/>
      <c r="E3" s="589"/>
      <c r="F3" s="589"/>
      <c r="G3" s="589"/>
      <c r="H3" s="589"/>
      <c r="I3" s="588"/>
      <c r="J3" s="84"/>
    </row>
    <row r="4" spans="2:9" ht="38.25" customHeight="1">
      <c r="B4" s="587" t="s">
        <v>326</v>
      </c>
      <c r="C4" s="586"/>
      <c r="D4" s="586"/>
      <c r="E4" s="586"/>
      <c r="F4" s="586"/>
      <c r="G4" s="586"/>
      <c r="H4" s="586"/>
      <c r="I4" s="586"/>
    </row>
    <row r="5" ht="19.5" customHeight="1">
      <c r="B5" s="85" t="s">
        <v>172</v>
      </c>
    </row>
    <row r="6" spans="2:10" ht="39.75" customHeight="1">
      <c r="B6" s="517" t="s">
        <v>325</v>
      </c>
      <c r="C6" s="517"/>
      <c r="D6" s="517"/>
      <c r="E6" s="517"/>
      <c r="F6" s="517"/>
      <c r="G6" s="517"/>
      <c r="H6" s="517"/>
      <c r="I6" s="517"/>
      <c r="J6" s="517"/>
    </row>
    <row r="7" spans="2:8" ht="18" customHeight="1">
      <c r="B7" s="86"/>
      <c r="C7" s="87"/>
      <c r="D7" s="87"/>
      <c r="E7" s="87"/>
      <c r="F7" s="87"/>
      <c r="G7" s="87"/>
      <c r="H7" s="83"/>
    </row>
    <row r="8" spans="2:10" ht="39.75" customHeight="1">
      <c r="B8" s="517" t="s">
        <v>324</v>
      </c>
      <c r="C8" s="517"/>
      <c r="D8" s="517"/>
      <c r="E8" s="517"/>
      <c r="F8" s="517"/>
      <c r="G8" s="517"/>
      <c r="H8" s="517"/>
      <c r="I8" s="517"/>
      <c r="J8" s="517"/>
    </row>
    <row r="9" ht="15.75" customHeight="1"/>
    <row r="10" ht="18" customHeight="1">
      <c r="B10" t="s">
        <v>323</v>
      </c>
    </row>
    <row r="11" ht="18" customHeight="1">
      <c r="B11" t="s">
        <v>322</v>
      </c>
    </row>
    <row r="12" ht="18" customHeight="1">
      <c r="B12" t="s">
        <v>321</v>
      </c>
    </row>
    <row r="13" ht="15.75" customHeight="1"/>
    <row r="14" spans="2:3" ht="19.5" customHeight="1">
      <c r="B14" s="88" t="s">
        <v>173</v>
      </c>
      <c r="C14" s="88"/>
    </row>
    <row r="15" spans="2:10" ht="39" customHeight="1">
      <c r="B15" s="517" t="s">
        <v>320</v>
      </c>
      <c r="C15" s="517"/>
      <c r="D15" s="517"/>
      <c r="E15" s="517"/>
      <c r="F15" s="517"/>
      <c r="G15" s="517"/>
      <c r="H15" s="517"/>
      <c r="I15" s="517"/>
      <c r="J15" s="517"/>
    </row>
    <row r="16" ht="18" customHeight="1"/>
    <row r="17" ht="18" customHeight="1"/>
    <row r="18" ht="19.5" customHeight="1">
      <c r="B18" s="88" t="s">
        <v>174</v>
      </c>
    </row>
    <row r="19" spans="2:10" ht="66" customHeight="1">
      <c r="B19" s="517" t="s">
        <v>319</v>
      </c>
      <c r="C19" s="517"/>
      <c r="D19" s="517"/>
      <c r="E19" s="517"/>
      <c r="F19" s="517"/>
      <c r="G19" s="517"/>
      <c r="H19" s="517"/>
      <c r="I19" s="517"/>
      <c r="J19" s="517"/>
    </row>
    <row r="20" ht="18" customHeight="1">
      <c r="B20" t="s">
        <v>318</v>
      </c>
    </row>
    <row r="21" ht="15.75" customHeight="1"/>
    <row r="22" ht="20.25" customHeight="1">
      <c r="B22" s="88" t="s">
        <v>175</v>
      </c>
    </row>
    <row r="23" spans="2:10" ht="33.75" customHeight="1">
      <c r="B23" s="518" t="s">
        <v>317</v>
      </c>
      <c r="C23" s="519"/>
      <c r="D23" s="519"/>
      <c r="E23" s="519"/>
      <c r="F23" s="519"/>
      <c r="G23" s="519"/>
      <c r="H23" s="519"/>
      <c r="I23" s="519"/>
      <c r="J23" s="520"/>
    </row>
  </sheetData>
  <sheetProtection/>
  <mergeCells count="8">
    <mergeCell ref="B19:J19"/>
    <mergeCell ref="B23:J23"/>
    <mergeCell ref="C1:I1"/>
    <mergeCell ref="B3:I3"/>
    <mergeCell ref="B4:I4"/>
    <mergeCell ref="B6:J6"/>
    <mergeCell ref="B8:J8"/>
    <mergeCell ref="B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0"/>
  <sheetViews>
    <sheetView view="pageBreakPreview" zoomScaleSheetLayoutView="100" zoomScalePageLayoutView="0" workbookViewId="0" topLeftCell="A10">
      <selection activeCell="O9" sqref="O9:O10"/>
    </sheetView>
  </sheetViews>
  <sheetFormatPr defaultColWidth="9.00390625" defaultRowHeight="13.5"/>
  <cols>
    <col min="1" max="1" width="12.125" style="0" customWidth="1"/>
    <col min="2" max="3" width="8.75390625" style="0" customWidth="1"/>
    <col min="4" max="6" width="7.50390625" style="0" customWidth="1"/>
    <col min="7" max="8" width="7.50390625" style="59" customWidth="1"/>
    <col min="9" max="13" width="7.50390625" style="0" customWidth="1"/>
    <col min="14" max="14" width="7.625" style="0" customWidth="1"/>
    <col min="15" max="15" width="7.50390625" style="0" customWidth="1"/>
    <col min="16" max="16" width="18.125" style="0" customWidth="1"/>
  </cols>
  <sheetData>
    <row r="1" ht="19.5" customHeight="1">
      <c r="A1" s="58" t="s">
        <v>129</v>
      </c>
    </row>
    <row r="2" ht="9.75" customHeight="1"/>
    <row r="3" spans="1:14" ht="19.5" customHeight="1">
      <c r="A3" s="532" t="s">
        <v>151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70"/>
    </row>
    <row r="4" spans="12:15" ht="12.75" customHeight="1">
      <c r="L4" s="70"/>
      <c r="M4" s="70"/>
      <c r="N4" s="70"/>
      <c r="O4" s="70"/>
    </row>
    <row r="5" spans="1:15" ht="30" customHeight="1">
      <c r="A5" s="60" t="s">
        <v>130</v>
      </c>
      <c r="B5" s="61"/>
      <c r="C5" s="61" t="s">
        <v>224</v>
      </c>
      <c r="D5" s="189" t="s">
        <v>18</v>
      </c>
      <c r="E5" s="189" t="s">
        <v>19</v>
      </c>
      <c r="F5" s="189" t="s">
        <v>25</v>
      </c>
      <c r="G5" s="62" t="s">
        <v>152</v>
      </c>
      <c r="H5" s="61" t="s">
        <v>224</v>
      </c>
      <c r="I5" s="189" t="s">
        <v>18</v>
      </c>
      <c r="J5" s="189" t="s">
        <v>19</v>
      </c>
      <c r="K5" s="190" t="s">
        <v>25</v>
      </c>
      <c r="O5" s="70"/>
    </row>
    <row r="6" spans="1:15" ht="29.25" customHeight="1">
      <c r="A6" s="60" t="s">
        <v>1</v>
      </c>
      <c r="B6" s="533"/>
      <c r="C6" s="534"/>
      <c r="D6" s="534"/>
      <c r="E6" s="534"/>
      <c r="F6" s="534"/>
      <c r="G6" s="534"/>
      <c r="H6" s="534"/>
      <c r="I6" s="534"/>
      <c r="J6" s="534"/>
      <c r="K6" s="535"/>
      <c r="L6" s="71"/>
      <c r="M6" s="70"/>
      <c r="N6" s="70"/>
      <c r="O6" s="70"/>
    </row>
    <row r="7" spans="1:15" ht="23.25" customHeight="1">
      <c r="A7" s="64" t="s">
        <v>131</v>
      </c>
      <c r="B7" s="536"/>
      <c r="C7" s="537"/>
      <c r="D7" s="538"/>
      <c r="E7" s="539"/>
      <c r="F7" s="65" t="s">
        <v>132</v>
      </c>
      <c r="G7" s="74"/>
      <c r="H7" s="66" t="s">
        <v>153</v>
      </c>
      <c r="I7" s="66"/>
      <c r="J7" s="66" t="s">
        <v>154</v>
      </c>
      <c r="K7" s="67"/>
      <c r="L7" s="71"/>
      <c r="M7" s="70"/>
      <c r="N7" s="70"/>
      <c r="O7" s="70"/>
    </row>
    <row r="8" spans="6:15" ht="11.25" customHeight="1">
      <c r="F8" s="55"/>
      <c r="L8" s="75"/>
      <c r="M8" s="75"/>
      <c r="N8" s="70"/>
      <c r="O8" s="70"/>
    </row>
    <row r="9" spans="1:16" ht="19.5" customHeight="1">
      <c r="A9" s="527" t="s">
        <v>133</v>
      </c>
      <c r="B9" s="540" t="s">
        <v>155</v>
      </c>
      <c r="C9" s="541"/>
      <c r="D9" s="546" t="s">
        <v>134</v>
      </c>
      <c r="E9" s="547"/>
      <c r="F9" s="547"/>
      <c r="G9" s="547"/>
      <c r="H9" s="547"/>
      <c r="I9" s="547"/>
      <c r="J9" s="547"/>
      <c r="K9" s="548"/>
      <c r="L9" s="553" t="s">
        <v>156</v>
      </c>
      <c r="M9" s="549" t="s">
        <v>157</v>
      </c>
      <c r="N9" s="549" t="s">
        <v>158</v>
      </c>
      <c r="O9" s="551" t="s">
        <v>159</v>
      </c>
      <c r="P9" s="522" t="s">
        <v>135</v>
      </c>
    </row>
    <row r="10" spans="1:16" ht="19.5" customHeight="1">
      <c r="A10" s="527"/>
      <c r="B10" s="542"/>
      <c r="C10" s="543"/>
      <c r="D10" s="524" t="s">
        <v>136</v>
      </c>
      <c r="E10" s="525"/>
      <c r="F10" s="526"/>
      <c r="G10" s="527" t="s">
        <v>137</v>
      </c>
      <c r="H10" s="527"/>
      <c r="I10" s="527"/>
      <c r="J10" s="528" t="s">
        <v>160</v>
      </c>
      <c r="K10" s="529"/>
      <c r="L10" s="554"/>
      <c r="M10" s="550"/>
      <c r="N10" s="550"/>
      <c r="O10" s="552"/>
      <c r="P10" s="523"/>
    </row>
    <row r="11" spans="1:16" ht="33" customHeight="1">
      <c r="A11" s="527"/>
      <c r="B11" s="544"/>
      <c r="C11" s="545"/>
      <c r="D11" s="76" t="s">
        <v>141</v>
      </c>
      <c r="E11" s="77" t="s">
        <v>161</v>
      </c>
      <c r="F11" s="77" t="s">
        <v>162</v>
      </c>
      <c r="G11" s="78" t="s">
        <v>163</v>
      </c>
      <c r="H11" s="79" t="s">
        <v>138</v>
      </c>
      <c r="I11" s="78" t="s">
        <v>139</v>
      </c>
      <c r="J11" s="530"/>
      <c r="K11" s="531"/>
      <c r="L11" s="80" t="s">
        <v>164</v>
      </c>
      <c r="M11" s="81" t="s">
        <v>165</v>
      </c>
      <c r="N11" s="80" t="s">
        <v>164</v>
      </c>
      <c r="O11" s="80" t="s">
        <v>164</v>
      </c>
      <c r="P11" s="68"/>
    </row>
    <row r="12" spans="1:16" ht="18" customHeight="1">
      <c r="A12" s="555"/>
      <c r="B12" s="564"/>
      <c r="C12" s="564"/>
      <c r="D12" s="191"/>
      <c r="E12" s="192"/>
      <c r="F12" s="192"/>
      <c r="G12" s="191"/>
      <c r="H12" s="191"/>
      <c r="I12" s="192"/>
      <c r="J12" s="533"/>
      <c r="K12" s="535"/>
      <c r="L12" s="555"/>
      <c r="M12" s="558" t="s">
        <v>169</v>
      </c>
      <c r="N12" s="555"/>
      <c r="O12" s="555"/>
      <c r="P12" s="555"/>
    </row>
    <row r="13" spans="1:16" ht="18" customHeight="1">
      <c r="A13" s="556"/>
      <c r="B13" s="564"/>
      <c r="C13" s="564"/>
      <c r="D13" s="191"/>
      <c r="E13" s="192"/>
      <c r="F13" s="192"/>
      <c r="G13" s="191"/>
      <c r="H13" s="191"/>
      <c r="I13" s="192"/>
      <c r="J13" s="533"/>
      <c r="K13" s="535"/>
      <c r="L13" s="556"/>
      <c r="M13" s="559"/>
      <c r="N13" s="556"/>
      <c r="O13" s="556"/>
      <c r="P13" s="556"/>
    </row>
    <row r="14" spans="1:16" ht="18" customHeight="1">
      <c r="A14" s="557"/>
      <c r="B14" s="564"/>
      <c r="C14" s="564"/>
      <c r="D14" s="191"/>
      <c r="E14" s="192"/>
      <c r="F14" s="192"/>
      <c r="G14" s="191"/>
      <c r="H14" s="191"/>
      <c r="I14" s="192"/>
      <c r="J14" s="533"/>
      <c r="K14" s="535"/>
      <c r="L14" s="557"/>
      <c r="M14" s="560"/>
      <c r="N14" s="557"/>
      <c r="O14" s="557"/>
      <c r="P14" s="557"/>
    </row>
    <row r="15" spans="1:16" ht="18.75" customHeight="1">
      <c r="A15" s="555"/>
      <c r="B15" s="564"/>
      <c r="C15" s="564"/>
      <c r="D15" s="191"/>
      <c r="E15" s="192"/>
      <c r="F15" s="192"/>
      <c r="G15" s="191"/>
      <c r="H15" s="191"/>
      <c r="I15" s="192"/>
      <c r="J15" s="533"/>
      <c r="K15" s="535"/>
      <c r="L15" s="555"/>
      <c r="M15" s="558" t="s">
        <v>169</v>
      </c>
      <c r="N15" s="555"/>
      <c r="O15" s="555"/>
      <c r="P15" s="555"/>
    </row>
    <row r="16" spans="1:16" ht="18" customHeight="1">
      <c r="A16" s="556"/>
      <c r="B16" s="533"/>
      <c r="C16" s="535"/>
      <c r="D16" s="191"/>
      <c r="E16" s="192"/>
      <c r="F16" s="192"/>
      <c r="G16" s="191"/>
      <c r="H16" s="191"/>
      <c r="I16" s="192"/>
      <c r="J16" s="533"/>
      <c r="K16" s="535"/>
      <c r="L16" s="556"/>
      <c r="M16" s="559"/>
      <c r="N16" s="556"/>
      <c r="O16" s="556"/>
      <c r="P16" s="556"/>
    </row>
    <row r="17" spans="1:16" ht="18" customHeight="1">
      <c r="A17" s="557"/>
      <c r="B17" s="533"/>
      <c r="C17" s="535"/>
      <c r="D17" s="191"/>
      <c r="E17" s="192"/>
      <c r="F17" s="192"/>
      <c r="G17" s="191"/>
      <c r="H17" s="191"/>
      <c r="I17" s="192"/>
      <c r="J17" s="533"/>
      <c r="K17" s="535"/>
      <c r="L17" s="557"/>
      <c r="M17" s="560"/>
      <c r="N17" s="557"/>
      <c r="O17" s="557"/>
      <c r="P17" s="557"/>
    </row>
    <row r="18" spans="1:16" ht="18" customHeight="1">
      <c r="A18" s="555"/>
      <c r="B18" s="533"/>
      <c r="C18" s="535"/>
      <c r="D18" s="191"/>
      <c r="E18" s="192"/>
      <c r="F18" s="192"/>
      <c r="G18" s="191"/>
      <c r="H18" s="191"/>
      <c r="I18" s="192"/>
      <c r="J18" s="533"/>
      <c r="K18" s="535"/>
      <c r="L18" s="555"/>
      <c r="M18" s="558" t="s">
        <v>169</v>
      </c>
      <c r="N18" s="555"/>
      <c r="O18" s="555"/>
      <c r="P18" s="555"/>
    </row>
    <row r="19" spans="1:16" ht="18.75" customHeight="1">
      <c r="A19" s="556"/>
      <c r="B19" s="533"/>
      <c r="C19" s="535"/>
      <c r="D19" s="191"/>
      <c r="E19" s="192"/>
      <c r="F19" s="192"/>
      <c r="G19" s="191"/>
      <c r="H19" s="191"/>
      <c r="I19" s="192"/>
      <c r="J19" s="533"/>
      <c r="K19" s="535"/>
      <c r="L19" s="556"/>
      <c r="M19" s="559"/>
      <c r="N19" s="556"/>
      <c r="O19" s="556"/>
      <c r="P19" s="556"/>
    </row>
    <row r="20" spans="1:16" ht="18.75" customHeight="1">
      <c r="A20" s="557"/>
      <c r="B20" s="533"/>
      <c r="C20" s="535"/>
      <c r="D20" s="191"/>
      <c r="E20" s="192"/>
      <c r="F20" s="192"/>
      <c r="G20" s="191"/>
      <c r="H20" s="191"/>
      <c r="I20" s="192"/>
      <c r="J20" s="533"/>
      <c r="K20" s="535"/>
      <c r="L20" s="557"/>
      <c r="M20" s="560"/>
      <c r="N20" s="557"/>
      <c r="O20" s="557"/>
      <c r="P20" s="557"/>
    </row>
    <row r="21" spans="1:16" ht="17.25" customHeight="1">
      <c r="A21" s="555"/>
      <c r="B21" s="533"/>
      <c r="C21" s="535"/>
      <c r="D21" s="191"/>
      <c r="E21" s="192"/>
      <c r="F21" s="192"/>
      <c r="G21" s="191"/>
      <c r="H21" s="191"/>
      <c r="I21" s="192"/>
      <c r="J21" s="533"/>
      <c r="K21" s="535"/>
      <c r="L21" s="555"/>
      <c r="M21" s="558" t="s">
        <v>169</v>
      </c>
      <c r="N21" s="555"/>
      <c r="O21" s="555"/>
      <c r="P21" s="555"/>
    </row>
    <row r="22" spans="1:16" ht="18" customHeight="1">
      <c r="A22" s="556"/>
      <c r="B22" s="533"/>
      <c r="C22" s="535"/>
      <c r="D22" s="191"/>
      <c r="E22" s="192"/>
      <c r="F22" s="192"/>
      <c r="G22" s="191"/>
      <c r="H22" s="191"/>
      <c r="I22" s="192"/>
      <c r="J22" s="533"/>
      <c r="K22" s="535"/>
      <c r="L22" s="556"/>
      <c r="M22" s="559"/>
      <c r="N22" s="556"/>
      <c r="O22" s="556"/>
      <c r="P22" s="556"/>
    </row>
    <row r="23" spans="1:16" ht="18" customHeight="1">
      <c r="A23" s="557"/>
      <c r="B23" s="533"/>
      <c r="C23" s="535"/>
      <c r="D23" s="191"/>
      <c r="E23" s="192"/>
      <c r="F23" s="192"/>
      <c r="G23" s="191"/>
      <c r="H23" s="191"/>
      <c r="I23" s="192"/>
      <c r="J23" s="533"/>
      <c r="K23" s="535"/>
      <c r="L23" s="557"/>
      <c r="M23" s="560"/>
      <c r="N23" s="557"/>
      <c r="O23" s="557"/>
      <c r="P23" s="557"/>
    </row>
    <row r="24" spans="1:16" ht="18" customHeight="1">
      <c r="A24" s="556"/>
      <c r="B24" s="533"/>
      <c r="C24" s="535"/>
      <c r="D24" s="191"/>
      <c r="E24" s="192"/>
      <c r="F24" s="192"/>
      <c r="G24" s="191"/>
      <c r="H24" s="191"/>
      <c r="I24" s="192"/>
      <c r="J24" s="533"/>
      <c r="K24" s="535"/>
      <c r="L24" s="555"/>
      <c r="M24" s="558" t="s">
        <v>169</v>
      </c>
      <c r="N24" s="555"/>
      <c r="O24" s="555"/>
      <c r="P24" s="555"/>
    </row>
    <row r="25" spans="1:16" ht="18" customHeight="1">
      <c r="A25" s="556"/>
      <c r="B25" s="533"/>
      <c r="C25" s="535"/>
      <c r="D25" s="191"/>
      <c r="E25" s="192"/>
      <c r="F25" s="192"/>
      <c r="G25" s="191"/>
      <c r="H25" s="191"/>
      <c r="I25" s="192"/>
      <c r="J25" s="533"/>
      <c r="K25" s="535"/>
      <c r="L25" s="556"/>
      <c r="M25" s="559"/>
      <c r="N25" s="556"/>
      <c r="O25" s="556"/>
      <c r="P25" s="556"/>
    </row>
    <row r="26" spans="1:16" ht="18" customHeight="1">
      <c r="A26" s="557"/>
      <c r="B26" s="564"/>
      <c r="C26" s="564"/>
      <c r="D26" s="191"/>
      <c r="E26" s="192"/>
      <c r="F26" s="192"/>
      <c r="G26" s="191"/>
      <c r="H26" s="191"/>
      <c r="I26" s="192"/>
      <c r="J26" s="533"/>
      <c r="K26" s="535"/>
      <c r="L26" s="557"/>
      <c r="M26" s="560"/>
      <c r="N26" s="557"/>
      <c r="O26" s="557"/>
      <c r="P26" s="557"/>
    </row>
    <row r="27" spans="1:16" ht="18" customHeight="1">
      <c r="A27" s="563" t="s">
        <v>181</v>
      </c>
      <c r="B27" s="563"/>
      <c r="C27" s="563"/>
      <c r="D27" s="563"/>
      <c r="E27" s="563"/>
      <c r="F27" s="563"/>
      <c r="G27" s="563"/>
      <c r="H27" s="90"/>
      <c r="I27" s="70"/>
      <c r="J27" s="89"/>
      <c r="K27" s="89"/>
      <c r="L27" s="90"/>
      <c r="M27" s="91"/>
      <c r="N27" s="90"/>
      <c r="O27" s="90"/>
      <c r="P27" s="90"/>
    </row>
    <row r="28" spans="1:11" ht="22.5" customHeight="1">
      <c r="A28" t="s">
        <v>140</v>
      </c>
      <c r="B28" s="69"/>
      <c r="C28" s="69"/>
      <c r="D28" s="69"/>
      <c r="J28" s="562"/>
      <c r="K28" s="562"/>
    </row>
    <row r="29" spans="2:4" ht="32.25" customHeight="1">
      <c r="B29" s="561"/>
      <c r="C29" s="561"/>
      <c r="D29" s="59"/>
    </row>
    <row r="30" spans="2:4" ht="32.25" customHeight="1">
      <c r="B30" s="561"/>
      <c r="C30" s="561"/>
      <c r="D30" s="59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78">
    <mergeCell ref="N24:N26"/>
    <mergeCell ref="O24:O26"/>
    <mergeCell ref="L18:L20"/>
    <mergeCell ref="L24:L26"/>
    <mergeCell ref="P15:P17"/>
    <mergeCell ref="P18:P20"/>
    <mergeCell ref="P21:P23"/>
    <mergeCell ref="P24:P26"/>
    <mergeCell ref="M18:M20"/>
    <mergeCell ref="N15:N17"/>
    <mergeCell ref="O15:O17"/>
    <mergeCell ref="N18:N20"/>
    <mergeCell ref="O18:O20"/>
    <mergeCell ref="N21:N23"/>
    <mergeCell ref="O21:O23"/>
    <mergeCell ref="M21:M23"/>
    <mergeCell ref="M24:M26"/>
    <mergeCell ref="J23:K23"/>
    <mergeCell ref="B26:C26"/>
    <mergeCell ref="J26:K26"/>
    <mergeCell ref="J24:K24"/>
    <mergeCell ref="J25:K25"/>
    <mergeCell ref="A21:A23"/>
    <mergeCell ref="L21:L23"/>
    <mergeCell ref="J18:K18"/>
    <mergeCell ref="J19:K19"/>
    <mergeCell ref="A12:A14"/>
    <mergeCell ref="A24:A26"/>
    <mergeCell ref="B23:C23"/>
    <mergeCell ref="B24:C24"/>
    <mergeCell ref="B25:C25"/>
    <mergeCell ref="J15:K15"/>
    <mergeCell ref="B12:C12"/>
    <mergeCell ref="J12:K12"/>
    <mergeCell ref="A18:A20"/>
    <mergeCell ref="N12:N14"/>
    <mergeCell ref="P12:P14"/>
    <mergeCell ref="B16:C16"/>
    <mergeCell ref="B17:C17"/>
    <mergeCell ref="B18:C18"/>
    <mergeCell ref="B19:C19"/>
    <mergeCell ref="M15:M17"/>
    <mergeCell ref="L15:L17"/>
    <mergeCell ref="A15:A17"/>
    <mergeCell ref="J16:K16"/>
    <mergeCell ref="J17:K17"/>
    <mergeCell ref="B13:C13"/>
    <mergeCell ref="J13:K13"/>
    <mergeCell ref="B14:C14"/>
    <mergeCell ref="J14:K14"/>
    <mergeCell ref="B15:C15"/>
    <mergeCell ref="B29:C29"/>
    <mergeCell ref="B30:C30"/>
    <mergeCell ref="J28:K28"/>
    <mergeCell ref="J20:K20"/>
    <mergeCell ref="J21:K21"/>
    <mergeCell ref="J22:K22"/>
    <mergeCell ref="B20:C20"/>
    <mergeCell ref="B21:C21"/>
    <mergeCell ref="B22:C22"/>
    <mergeCell ref="A27:G27"/>
    <mergeCell ref="N9:N10"/>
    <mergeCell ref="O9:O10"/>
    <mergeCell ref="L9:L10"/>
    <mergeCell ref="M9:M10"/>
    <mergeCell ref="L12:L14"/>
    <mergeCell ref="M12:M14"/>
    <mergeCell ref="O12:O14"/>
    <mergeCell ref="P9:P10"/>
    <mergeCell ref="D10:F10"/>
    <mergeCell ref="G10:I10"/>
    <mergeCell ref="J10:K11"/>
    <mergeCell ref="A3:M3"/>
    <mergeCell ref="B6:K6"/>
    <mergeCell ref="B7:E7"/>
    <mergeCell ref="A9:A11"/>
    <mergeCell ref="B9:C11"/>
    <mergeCell ref="D9:K9"/>
  </mergeCells>
  <dataValidations count="1">
    <dataValidation allowBlank="1" showInputMessage="1" showErrorMessage="1" imeMode="halfAlpha" sqref="G7:K7"/>
  </dataValidations>
  <printOptions/>
  <pageMargins left="0.7480314960629921" right="0.15748031496062992" top="0.7874015748031497" bottom="0.6299212598425197" header="0.5118110236220472" footer="0.35433070866141736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ki-shimada</cp:lastModifiedBy>
  <cp:lastPrinted>2021-04-10T06:59:41Z</cp:lastPrinted>
  <dcterms:created xsi:type="dcterms:W3CDTF">2005-04-08T08:17:13Z</dcterms:created>
  <dcterms:modified xsi:type="dcterms:W3CDTF">2021-04-15T05:49:31Z</dcterms:modified>
  <cp:category/>
  <cp:version/>
  <cp:contentType/>
  <cp:contentStatus/>
</cp:coreProperties>
</file>